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55" firstSheet="2" activeTab="2"/>
  </bookViews>
  <sheets>
    <sheet name="GENERAL" sheetId="1" state="hidden" r:id="rId1"/>
    <sheet name="AVANCE A JUNIO 30" sheetId="2" state="hidden" r:id="rId2"/>
    <sheet name="SEGUIMIENTO A 30 JUNIO 2021"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<sst xmlns="http://schemas.openxmlformats.org/spreadsheetml/2006/main" count="3537" uniqueCount="1415">
  <si>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</si>
  <si>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</si>
  <si>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</si>
  <si>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</si>
  <si>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</si>
  <si>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</si>
  <si>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</si>
  <si>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</si>
  <si>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</si>
  <si>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</si>
  <si>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</si>
  <si>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</si>
  <si>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</si>
  <si>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</si>
  <si>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</si>
  <si>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</si>
  <si>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</si>
  <si>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</si>
  <si>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</si>
  <si>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</si>
  <si>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</si>
  <si>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</si>
  <si>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</si>
  <si>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</si>
  <si>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</si>
  <si>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</si>
  <si>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</si>
  <si>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</si>
  <si>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</si>
  <si>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</si>
  <si>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</si>
  <si>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</si>
  <si>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</si>
  <si>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</si>
  <si>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</si>
  <si>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</si>
  <si>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</si>
  <si>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</si>
  <si>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</si>
  <si>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</si>
  <si>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</si>
  <si>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</si>
  <si>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</si>
  <si>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</si>
  <si>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</si>
  <si>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</si>
  <si>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</si>
  <si>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</si>
  <si>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</si>
  <si>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</si>
  <si>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</si>
  <si>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</si>
  <si>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</si>
  <si>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</si>
  <si>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</si>
  <si>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</si>
  <si>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</si>
  <si>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</si>
  <si>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</si>
  <si>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</si>
  <si>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</si>
  <si>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</si>
  <si>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</si>
  <si>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</si>
  <si>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</si>
  <si>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</si>
  <si>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</si>
  <si>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</si>
  <si>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</si>
  <si>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</si>
  <si>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</si>
  <si>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</si>
  <si>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</si>
  <si>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</si>
  <si>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</si>
  <si>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</si>
  <si>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</si>
  <si>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</si>
  <si>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</si>
  <si>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</si>
  <si>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</si>
  <si>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</si>
  <si>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</si>
  <si>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</si>
  <si>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</si>
  <si>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</si>
  <si>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</si>
  <si>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</si>
  <si>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</si>
  <si>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</si>
  <si>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</si>
  <si>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</si>
  <si>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</si>
  <si>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</si>
  <si>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</si>
  <si>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</si>
  <si>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</si>
  <si>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</si>
  <si>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</si>
  <si>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</si>
  <si>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</si>
  <si>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</si>
  <si>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</si>
  <si>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</si>
  <si>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</si>
  <si>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</si>
  <si>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</si>
  <si>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</si>
  <si>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</si>
  <si>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</si>
  <si>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</si>
  <si>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</si>
  <si>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</si>
  <si>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</si>
  <si>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</si>
  <si>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</si>
  <si>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</si>
  <si>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</si>
  <si>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</si>
  <si>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</si>
  <si>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</si>
  <si>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</si>
  <si>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</si>
  <si>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</si>
  <si>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</si>
  <si>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</si>
  <si>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</si>
  <si>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</si>
  <si>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</si>
  <si>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</si>
  <si>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</si>
  <si>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</si>
  <si>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</si>
  <si>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</si>
  <si>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</si>
  <si>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</si>
  <si>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</si>
  <si>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</si>
  <si>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</si>
  <si>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</si>
  <si>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</si>
  <si>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</si>
  <si>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</si>
  <si>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</si>
  <si>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</si>
  <si>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</si>
  <si>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</si>
  <si>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</si>
  <si>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</si>
  <si>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</si>
  <si>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</si>
  <si>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</si>
  <si>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</si>
  <si>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</si>
  <si>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</si>
  <si>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</si>
  <si>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</si>
  <si>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</si>
  <si>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</si>
  <si>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</si>
  <si>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</si>
  <si>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</si>
  <si>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</si>
  <si>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</si>
  <si>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</si>
  <si>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</si>
  <si>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</si>
  <si>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</si>
  <si>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</si>
  <si>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</si>
  <si>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</si>
  <si>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</si>
  <si>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</si>
  <si>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</si>
  <si>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</si>
  <si>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</si>
  <si>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</si>
  <si>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</si>
  <si>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</si>
  <si>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</si>
  <si>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</si>
  <si>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</si>
  <si>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</si>
  <si>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</si>
  <si>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</si>
  <si>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</si>
  <si>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</si>
  <si>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</si>
  <si>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</si>
  <si>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</si>
  <si>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</si>
  <si>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</si>
  <si>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</si>
  <si>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</si>
  <si>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</si>
  <si>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</si>
  <si>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</si>
  <si>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</si>
  <si>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</si>
  <si>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</si>
  <si>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</si>
  <si>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</si>
  <si>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</si>
  <si>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</si>
  <si>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</si>
  <si>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</si>
  <si>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</si>
  <si>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</si>
  <si>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</si>
  <si>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</si>
  <si>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</si>
  <si>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</si>
  <si>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</si>
  <si>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</si>
  <si>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</si>
  <si>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</si>
  <si>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</si>
  <si>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</si>
  <si>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</si>
  <si>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</si>
  <si>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</si>
  <si>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</si>
  <si>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</si>
  <si>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</si>
  <si>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</si>
  <si>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</si>
  <si>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</si>
  <si>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</si>
  <si>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</si>
  <si>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</si>
  <si>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</si>
  <si>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</si>
  <si>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</si>
  <si>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</si>
  <si>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</si>
  <si>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</si>
  <si>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</si>
  <si>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</si>
  <si>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</si>
  <si>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</si>
  <si>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</si>
  <si>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</si>
  <si>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</si>
  <si>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</si>
  <si>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</si>
  <si>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</si>
  <si>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</si>
  <si>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</si>
  <si>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</si>
  <si>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</si>
  <si>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</si>
  <si>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</si>
  <si>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</si>
  <si>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</si>
  <si>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</si>
  <si>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</si>
  <si>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</si>
  <si>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</si>
  <si>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</si>
  <si>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</si>
  <si>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</si>
  <si>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</si>
  <si>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</si>
  <si>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</si>
  <si>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</si>
  <si>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</si>
  <si>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</si>
  <si>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</si>
  <si>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</si>
  <si>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</si>
  <si>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</si>
  <si>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</si>
  <si>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</si>
  <si>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</si>
  <si>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</si>
  <si>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</si>
  <si>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</si>
  <si>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</si>
  <si>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</si>
  <si>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</si>
  <si>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</si>
  <si>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</si>
  <si>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</si>
  <si>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</si>
  <si>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</si>
  <si>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</si>
  <si>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</si>
  <si>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</si>
  <si>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</si>
  <si>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</si>
  <si>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</si>
  <si>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</si>
  <si>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</si>
  <si>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</si>
  <si>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</si>
  <si>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</si>
  <si>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</si>
  <si>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</si>
  <si>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</si>
  <si>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</si>
  <si>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</si>
  <si>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</si>
  <si>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</si>
  <si>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</si>
  <si>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</si>
  <si>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</si>
  <si>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</si>
  <si>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</si>
  <si>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</si>
  <si>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</si>
  <si>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</si>
  <si>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</si>
  <si>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</si>
  <si>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</si>
  <si>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</si>
  <si>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</si>
  <si>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</si>
  <si>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</si>
  <si>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</si>
  <si>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</si>
  <si>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</si>
  <si>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</si>
  <si>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</si>
  <si>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</si>
  <si>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</si>
  <si>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</si>
  <si>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</si>
  <si>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</si>
  <si>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</si>
  <si>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</si>
  <si>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</si>
  <si>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</si>
  <si>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</si>
  <si>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</si>
  <si>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</si>
  <si>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</si>
  <si>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</si>
  <si>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</si>
  <si>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</si>
  <si>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</si>
  <si>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</si>
  <si>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</si>
  <si>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</si>
  <si>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</si>
  <si>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</si>
  <si>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</si>
  <si>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</si>
  <si>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</si>
  <si>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</si>
  <si>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</si>
  <si>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</si>
  <si>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</si>
  <si>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</si>
  <si>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</si>
  <si>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</si>
  <si>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</si>
  <si>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</si>
  <si>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</si>
  <si>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</si>
  <si>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</si>
  <si>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</si>
  <si>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</si>
  <si>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</si>
  <si>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</si>
  <si>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</si>
  <si>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</si>
  <si>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</si>
  <si>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</si>
  <si>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</si>
  <si>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</si>
  <si>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</si>
  <si>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</si>
  <si>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</si>
  <si>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</si>
  <si>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</si>
  <si>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</si>
  <si>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</si>
  <si>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</si>
  <si>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</si>
  <si>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</si>
  <si>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</si>
  <si>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</si>
  <si>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</si>
  <si>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</si>
  <si>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</si>
  <si>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</si>
  <si>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</si>
  <si>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</si>
  <si>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</si>
  <si>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</si>
  <si>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</si>
  <si>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</si>
  <si>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</si>
  <si>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</si>
  <si>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</si>
  <si>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</si>
  <si>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</si>
  <si>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</si>
  <si>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</si>
  <si>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</si>
  <si>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</si>
  <si>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</si>
  <si>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</si>
  <si>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</si>
  <si>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</si>
  <si>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</si>
  <si>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</si>
  <si>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</si>
  <si>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</si>
  <si>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</si>
  <si>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</si>
  <si>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</si>
  <si>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</si>
  <si>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</si>
  <si>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</si>
  <si>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</si>
  <si>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</si>
  <si>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</si>
  <si>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</si>
  <si>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</si>
  <si>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</si>
  <si>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</si>
  <si>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</si>
  <si>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</si>
  <si>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</si>
  <si>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</si>
  <si>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</si>
  <si>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</si>
  <si>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</si>
  <si>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</si>
  <si>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</si>
  <si>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</si>
  <si>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</si>
  <si>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</si>
  <si>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</si>
  <si>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</si>
  <si>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</si>
  <si>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</si>
  <si>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</si>
  <si>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</si>
  <si>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</si>
  <si>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</si>
  <si>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</si>
  <si>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</si>
  <si>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</si>
  <si>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</si>
  <si>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</si>
  <si>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</si>
  <si>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</si>
  <si>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</si>
  <si>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</si>
  <si>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</si>
  <si>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</si>
  <si>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</si>
  <si>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</si>
  <si>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</si>
  <si>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</si>
  <si>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</si>
  <si>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</si>
  <si>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</si>
  <si>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</si>
  <si>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</si>
  <si>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</si>
  <si>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</si>
  <si>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</si>
  <si>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</si>
  <si>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</si>
  <si>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</si>
  <si>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</si>
  <si>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</si>
  <si>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</si>
  <si>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</si>
  <si>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</si>
  <si>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</si>
  <si>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</si>
  <si>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</si>
  <si>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</si>
  <si>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</si>
  <si>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</si>
  <si>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</si>
  <si>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</si>
  <si>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</si>
  <si>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</si>
  <si>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</si>
  <si>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</si>
  <si>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</si>
  <si>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</si>
  <si>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</si>
  <si>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</si>
  <si>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</si>
  <si>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</si>
  <si>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</si>
  <si>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</si>
  <si>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</si>
  <si>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</si>
  <si>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</si>
  <si>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</si>
  <si>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</si>
  <si>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</si>
  <si>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</si>
  <si>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</si>
  <si>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</si>
  <si>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</si>
  <si>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</si>
  <si>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</si>
  <si>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</si>
  <si>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</si>
  <si>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</si>
  <si>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</si>
  <si>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</si>
  <si>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</si>
  <si>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</si>
  <si>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</si>
  <si>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</si>
  <si>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</si>
  <si>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</si>
  <si>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</si>
  <si>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</si>
  <si>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</si>
  <si>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</si>
  <si>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</si>
  <si>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</si>
  <si>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</si>
  <si>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</si>
  <si>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</si>
  <si>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</si>
  <si>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</si>
  <si>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</si>
  <si>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</si>
  <si>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</si>
  <si>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</si>
  <si>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</si>
  <si>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</si>
  <si>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</si>
  <si>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</si>
  <si>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</si>
  <si>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</si>
  <si>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</si>
  <si>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</si>
  <si>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</si>
  <si>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</si>
  <si>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</si>
  <si>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</si>
  <si>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</si>
  <si>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</si>
  <si>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</si>
  <si>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</si>
  <si>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</si>
  <si>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</si>
  <si>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</si>
  <si>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</si>
  <si>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</si>
  <si>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</si>
  <si>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</si>
  <si>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</si>
  <si>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</si>
  <si>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</si>
  <si>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</si>
  <si>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</si>
  <si>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</si>
  <si>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</si>
  <si>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</si>
  <si>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</si>
  <si>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</si>
  <si>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</si>
  <si>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</si>
  <si>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</si>
  <si>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</si>
  <si>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</si>
  <si>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</si>
  <si>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</si>
  <si>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</si>
  <si>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</si>
  <si>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</si>
  <si>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</si>
  <si>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</si>
  <si>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</si>
  <si>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</si>
  <si>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</si>
  <si>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</si>
  <si>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</si>
  <si>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</si>
  <si>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</si>
  <si>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</si>
  <si>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</si>
  <si>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</si>
  <si>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</si>
  <si>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</si>
  <si>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</si>
  <si>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</si>
  <si>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</si>
  <si>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</si>
  <si>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</si>
  <si>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</si>
  <si>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</si>
  <si>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</si>
  <si>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</si>
  <si>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</si>
  <si>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</si>
  <si>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</si>
  <si>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</si>
  <si>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</si>
  <si>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</si>
  <si>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</si>
  <si>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</si>
  <si>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</si>
  <si>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</si>
  <si>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</si>
  <si>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</si>
  <si>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</si>
  <si>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</si>
  <si>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</si>
  <si>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</si>
  <si>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</si>
  <si>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</si>
  <si>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</si>
  <si>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</si>
  <si>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</si>
  <si>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</si>
  <si>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</si>
  <si>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</si>
  <si>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</si>
  <si>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</si>
  <si>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</si>
  <si>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</si>
  <si>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</si>
  <si>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</si>
  <si>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</si>
  <si>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</si>
  <si>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</si>
  <si>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</si>
  <si>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</si>
  <si>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</si>
  <si>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</si>
  <si>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</si>
  <si>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</si>
  <si>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</si>
  <si>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</si>
  <si>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</si>
  <si>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</si>
  <si>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</si>
  <si>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</si>
  <si>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</si>
  <si>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</si>
  <si>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</si>
  <si>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</si>
  <si>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</si>
  <si>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</si>
  <si>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</si>
  <si>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</si>
  <si>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</si>
  <si>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</si>
  <si>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</si>
  <si>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</si>
  <si>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</si>
  <si>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</si>
  <si>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</si>
  <si>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</si>
  <si>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</si>
  <si>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</si>
  <si>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</si>
  <si>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</si>
  <si>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</si>
  <si>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</si>
  <si>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</si>
  <si>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</si>
  <si>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</si>
  <si>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</si>
  <si>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</si>
  <si>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</si>
  <si>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</si>
  <si>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</si>
  <si>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</si>
  <si>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</si>
  <si>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</si>
  <si>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</si>
  <si>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</si>
  <si>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</si>
  <si>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</si>
  <si>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</si>
  <si>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</si>
  <si>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</si>
  <si>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</si>
  <si>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</si>
  <si>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</si>
  <si>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</si>
  <si>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</si>
  <si>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</si>
  <si>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</si>
  <si>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</si>
  <si>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</si>
  <si>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</si>
  <si>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</si>
  <si>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</si>
  <si>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</si>
  <si>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</si>
  <si>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</si>
  <si>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</si>
  <si>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</si>
  <si>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</si>
  <si>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</si>
  <si>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</si>
  <si>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</si>
  <si>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</si>
  <si>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</si>
  <si>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</si>
  <si>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</si>
  <si>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</si>
  <si>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</si>
  <si>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</si>
  <si>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</si>
  <si>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</si>
  <si>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</si>
  <si>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</si>
  <si>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</si>
  <si>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</si>
  <si>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</si>
  <si>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</si>
  <si>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</si>
  <si>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</si>
  <si>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</si>
  <si>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</si>
  <si>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</si>
  <si>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</si>
  <si>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</si>
  <si>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</si>
  <si>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</si>
  <si>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</si>
  <si>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</si>
  <si>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</si>
  <si>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</si>
  <si>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</si>
  <si>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</si>
  <si>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</si>
  <si>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</si>
  <si>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</si>
  <si>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</si>
  <si>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</si>
  <si>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</si>
  <si>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</si>
  <si>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</si>
  <si>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</si>
  <si>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</si>
  <si>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</si>
  <si>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</si>
  <si>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</si>
  <si>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</si>
  <si>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</si>
  <si>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</si>
  <si>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</si>
  <si>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</si>
  <si>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</si>
  <si>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</si>
  <si>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</si>
  <si>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</si>
  <si>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</si>
  <si>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</si>
  <si>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</si>
  <si>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</si>
  <si>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</si>
  <si>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</si>
  <si>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</si>
  <si>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</si>
  <si>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</si>
  <si>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</si>
  <si>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</si>
  <si>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</si>
  <si>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</si>
  <si>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</si>
  <si>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</si>
  <si>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</si>
  <si>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</si>
  <si>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</si>
  <si>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</si>
  <si>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</si>
  <si>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</si>
  <si>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</si>
  <si>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</si>
  <si>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</si>
  <si>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</si>
  <si>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</si>
  <si>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</si>
  <si>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</si>
  <si>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</si>
  <si>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</si>
  <si>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</si>
  <si>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</si>
  <si>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</si>
  <si>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</si>
  <si>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</si>
  <si>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</si>
  <si>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</si>
  <si>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</si>
  <si>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</si>
  <si>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</si>
  <si>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</si>
  <si>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</si>
  <si>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</si>
  <si>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</si>
  <si>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</si>
  <si>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</si>
  <si>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</si>
  <si>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</si>
  <si>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</si>
  <si>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</si>
  <si>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</si>
  <si>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</si>
  <si>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</si>
  <si>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</si>
  <si>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</si>
  <si>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</si>
  <si>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</si>
  <si>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</si>
  <si>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</si>
  <si>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</si>
  <si>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</si>
  <si>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</si>
  <si>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</si>
  <si>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</si>
  <si>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</si>
  <si>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</si>
  <si>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</si>
  <si>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</si>
  <si>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</si>
  <si>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</si>
  <si>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</si>
  <si>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</si>
  <si>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</si>
  <si>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</si>
  <si>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</si>
  <si>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</si>
  <si>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</si>
  <si>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</si>
  <si>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</si>
  <si>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</si>
  <si>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</si>
  <si>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</si>
  <si>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</si>
  <si>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</si>
  <si>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</si>
  <si>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</si>
  <si>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</si>
  <si>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</si>
  <si>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</si>
  <si>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</si>
  <si>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</si>
  <si>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</si>
  <si>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</si>
  <si>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</si>
  <si>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</si>
  <si>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</si>
  <si>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</si>
  <si>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</si>
  <si>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</si>
  <si>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</si>
  <si>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</si>
  <si>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</si>
  <si>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</si>
  <si>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</si>
  <si>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</si>
  <si>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</si>
  <si>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Formular los planes de acción y de inversión requeridos para la Entidad</t>
  </si>
  <si>
    <t xml:space="preserve">Consolidar y presentar la información estadística mensual  y de procedencia de atención de usuarios en centros de protección </t>
  </si>
  <si>
    <t xml:space="preserve">Técnico de la Oficina Planeación </t>
  </si>
  <si>
    <t>Jefe Oficina de Planeación, Profesional y Técnico Oficina</t>
  </si>
  <si>
    <t>Subgerente y Profesional de Protección Social</t>
  </si>
  <si>
    <t>Realizar seguimiento a la efectividad del programa nutricional de la población asistida</t>
  </si>
  <si>
    <t>Subgerente, Profesionales de Protección Social, Directores y nutricionistas de centros de Protección</t>
  </si>
  <si>
    <t xml:space="preserve">Gestión Interinstitucional de recursos para la prestación de los servicios. </t>
  </si>
  <si>
    <t>Revisión y verificación documental  de casos y realizar las visitas domiciliarias a que haya lugar.</t>
  </si>
  <si>
    <t xml:space="preserve">Administrar la ejecución del presupuesto de inversión de la entidad </t>
  </si>
  <si>
    <t xml:space="preserve">Administrar la ejecución del presupuesto de funcionamiento de la entidad </t>
  </si>
  <si>
    <t>Administrar la ejecución presupuestal de los recursos asignados para garantizar las funciones administrativas que en cumplimiento de la ley desarrolla la Beneficencia</t>
  </si>
  <si>
    <t>Rendición oportuna de Informes financieros (contabilidad, tesorería y presupuesto) a Organismos de Control (Contaduría General, Contraloría Departamental, DIAN, Secretaria de Hacienda Distrital)</t>
  </si>
  <si>
    <t>(Número de Declaraciones presentadas /Número de Declaraciones establecidas 24) x 100</t>
  </si>
  <si>
    <t>Profesional Contabilidad y Gerente General</t>
  </si>
  <si>
    <t>Asistencia y asesoría jurídica a la entidad</t>
  </si>
  <si>
    <t>Seguimiento al 100% de los procesos judiciales activos</t>
  </si>
  <si>
    <t xml:space="preserve">Realizar las actividades judiciales requeridas a la Oficina
</t>
  </si>
  <si>
    <t>(Número de Derechos de petición respondidos en términos de ley / Número Derechos petición recibidos en la vigencia) x 100</t>
  </si>
  <si>
    <t>(Número de Acciones de tutelas respondidas en términos de ley / Número tutelas que requieren respuesta en la vigencia) x 100</t>
  </si>
  <si>
    <t>(Número de procesos atendidos en la vigencia / Número de procesos notificados en la vigencia) x 100</t>
  </si>
  <si>
    <t>(Número de resoluciones revisadas y actualizadas durante la vigencia / Número de solicitudes recibidas) x 100</t>
  </si>
  <si>
    <t>Digitar la información para mantener actualizado el Sistema de Información Inmobiliario  y actualización, escaneo y publicación de los documentos relevantes en la Oficina</t>
  </si>
  <si>
    <t>Control y seguimiento a la cartera de los bienes inmuebles de la entidad</t>
  </si>
  <si>
    <t>PROCESO CONTROL INTERNO</t>
  </si>
  <si>
    <t xml:space="preserve">Practicar auditorías internas, de calidad y gestión a   los procesos y procedimientos en las diferentes áreas y centros de protección social. </t>
  </si>
  <si>
    <t>Realizar  auditorías internas y de gestión a los procesos de la Entidad</t>
  </si>
  <si>
    <t xml:space="preserve">PROCESO CONTROL DISCIPLINARIO INTERNO </t>
  </si>
  <si>
    <t>PROCESO GESTION TALENTO HUMANO</t>
  </si>
  <si>
    <t>Realizar el acompañamiento y seguimiento al proceso de evaluación de desempeño de los funcionarios de la Entidad en el marco de la ley.</t>
  </si>
  <si>
    <t>(Número de acuerdos de gestión evaluados / número total de gerentes públicos)  x 100</t>
  </si>
  <si>
    <t>Secretario General y Profesional Universitario</t>
  </si>
  <si>
    <t xml:space="preserve">Realizar las actividades programadas en el Plan Institucional de Bienestar, Capacitación e Incentivos </t>
  </si>
  <si>
    <t>(Número de actividades de Bienestar e Incentivos realizadas / Número de actividades programadas) x 100</t>
  </si>
  <si>
    <t>(Número de actividades de capacitación realizadas / Número de actividades programadas) x 100</t>
  </si>
  <si>
    <t>Hacer seguimiento al ausentismo e identificar las causas y soluciones</t>
  </si>
  <si>
    <t>Expedir certificaciones de información consignada en las historias laborales y manuales de funciones.</t>
  </si>
  <si>
    <t>(Número de certificaciones expedidas en los términos de ley / Número de certificaciones solicitadas) x 100</t>
  </si>
  <si>
    <t>Gerente General,  Profesional Universitario.</t>
  </si>
  <si>
    <t>(Número  de terminales de trabajo actualizadas con licencia antivirus/ Número total de terminales) x 100</t>
  </si>
  <si>
    <t>(Número de equipos nuevos instalados/Número de equipos nuevos requeridos) x 100</t>
  </si>
  <si>
    <t>Gerente General, Secretario General,  Profesional Universitario.</t>
  </si>
  <si>
    <t>(Número de equipos con mantenimiento preventivo y correctivo/Número total de equipos) x 100</t>
  </si>
  <si>
    <t>(Número de Soportes  atendidos / Número de Soportes requeridos) x 100</t>
  </si>
  <si>
    <t xml:space="preserve">Profesional Universitario </t>
  </si>
  <si>
    <t>Formular el Plan Anual de Adquisiciones de la entidad y realizar su seguimiento</t>
  </si>
  <si>
    <t>Elaborar procesos de compra de papelería y útiles de oficina, en el marco de la ley</t>
  </si>
  <si>
    <t>Realizar las compras de papelería y elementos de oficina en la tienda virtual del Estado Colombiano con grandes superficies (Colombia Compra Eficiente), siguiendo procedimiento interno de expedición de CDP, orden de compra, RP, recibo de elementos y pago al proveedor(es)</t>
  </si>
  <si>
    <t>(Número de procesos de compra al año/ Número de compras programadas al año) x 100</t>
  </si>
  <si>
    <t>Realizar la verificación de inventarios en los centros de protección y dependencias de la entidad.</t>
  </si>
  <si>
    <t>Verificar los inventarios de bienes devolutivos en los centros de protección  e inventarios de los funcionarios de la entidad.</t>
  </si>
  <si>
    <t>(Número de Inventarios verificados / Número de inventarios a verificar) x 100</t>
  </si>
  <si>
    <t>Mantener el registro de bienes y elementos actualizado en el aplicativo de inventarios.</t>
  </si>
  <si>
    <t>(Número de bienes y elementos actualizados en el aplicativo /Total de bienes y elementos en inventario)  x 100</t>
  </si>
  <si>
    <t xml:space="preserve">(Número de procesos de bajas realizados/ Número programado de bajas para la vigencia 1) x 100 </t>
  </si>
  <si>
    <t>Almacenista, Auxiliares y Gerente General</t>
  </si>
  <si>
    <t>(Número de actividades implementadas / Total de actividades programadas) x 100</t>
  </si>
  <si>
    <t xml:space="preserve">Secretario General, Profesional de Gestión Documental y Profesional Informática
</t>
  </si>
  <si>
    <t>Administrar y garantizar la  conservación y control de la documentación de la entidad</t>
  </si>
  <si>
    <t>Profesional Especializado, Técnico Administrativo</t>
  </si>
  <si>
    <t>Realizar las trasferencias de los documentos al archivo central de la entidad, previa aplicación de TRD por los responsables en cada dependencia.</t>
  </si>
  <si>
    <t xml:space="preserve">Eje integración y Gobernanza, programa Cundinamarca a su Servicio, Subprograma Gestión Publica Eficiente, Moderna al Servicio al Ciudadano </t>
  </si>
  <si>
    <t>Evaluar la satisfacción de los usuarios de los servicios prestados en la sede administrativa de la entidad, aplicando encuestas de satisfacción.</t>
  </si>
  <si>
    <t>Formular, ejecutar y hacer seguimiento a las  actividades del Plan de Bienestar, Capacitación e Incentivos</t>
  </si>
  <si>
    <t>Realizar el mantenimiento de los equipos de cómputo de la entidad de acuerdo a las garantías y contratación del servicio.</t>
  </si>
  <si>
    <t xml:space="preserve">Profesional en trabajo social.  </t>
  </si>
  <si>
    <t>(Número de respuestas a solicitudes de conceptos / Número de solicitudes en la vigencia) x 100</t>
  </si>
  <si>
    <t>Jefe Oficina Control Disciplinario Interno</t>
  </si>
  <si>
    <t>PROCESO GESTIÓN INFORMÁTICA</t>
  </si>
  <si>
    <t>PROCESO ATENCIÓN AL CIUDADANO</t>
  </si>
  <si>
    <t xml:space="preserve"> PROCESO GESTIÓN CONTRACTUAL</t>
  </si>
  <si>
    <t>Realizar el Seguimiento a la Gestión institucional</t>
  </si>
  <si>
    <t>(Número de documentos actualizados y socializados /Número total de solicitudes de actualización) x 100</t>
  </si>
  <si>
    <t>Jefe de Oficina, Profesional Técnico y  Profesional  de la Oficina de Planeación</t>
  </si>
  <si>
    <t>(1 informe de Revisión por la dirección elaborado y publicado / 1 programado) x 100</t>
  </si>
  <si>
    <t>Lograr en la vigencia el mantenimiento de la certificación del Sistema Integrado de Gestión de la Entidad</t>
  </si>
  <si>
    <t xml:space="preserve">(Número de Actividades ejecutadas)  / Número de Actividades programadas ) x 100 </t>
  </si>
  <si>
    <t>Mantener actualizado el link de Transparencia y acceso a la Información,  en el portal web de la entidad, con los informes periódicos emitidos por las diferentes dependencias de la entidad, en cumplimiento de la normatividad vigente.</t>
  </si>
  <si>
    <t>Realizar seguimiento al  Plan de Acción, Plan Indicativo, POAI y Plan de Asistencia Técnica.</t>
  </si>
  <si>
    <t>Administrar la ejecución presupuestal de los recursos asignados para la protección de las personas mayores en los centros de la Beneficencia.</t>
  </si>
  <si>
    <t>(Número de procesos judiciales activos con seguimiento/ Total procesos activos) x 100</t>
  </si>
  <si>
    <t>Secretario General, Profesional Universitario</t>
  </si>
  <si>
    <t>Enviar a la Secretaría General los informes periódicos emitidos por la dependencia, que deban publicarse en el portal web de la entidad en cumplimiento de la normatividad vigente.</t>
  </si>
  <si>
    <t>(Número de Informes presentados/ Número de Informes reglamentados 60) x 100</t>
  </si>
  <si>
    <t>(Número de informes publicados en el portal de la entidad / Número de informes de la dependencia que se deban publicar) x 100</t>
  </si>
  <si>
    <t xml:space="preserve">(Número de informes entregados a entes de control / 14 informes ordenados) x 100    </t>
  </si>
  <si>
    <t xml:space="preserve">(Número Total de hallazgos subsanados por las dependencias/ Número de hallazgos reportados en planes de mejoramiento) x 100 </t>
  </si>
  <si>
    <t>(Número de Expedientes en Indagación Preliminar/ total de quejas recibidas-expedientes archivados, trasladados o en otra atapa) x 100</t>
  </si>
  <si>
    <t>(Número  de Investigaciones Disciplinarias/ Número  Total de quejas recibidas que ameritan investigación disciplinaria) x 100</t>
  </si>
  <si>
    <t>(Número de Auto de Cargos/ Número Total de Investigaciones Disciplinarias) x 100</t>
  </si>
  <si>
    <t>(Número  de Fallos / Número Total de Investigaciones Disciplinarias para fallo) x 100</t>
  </si>
  <si>
    <t>(Número de  remisiones a otros competentes/Número de Quejas que requieren remisión) x 100</t>
  </si>
  <si>
    <t>Implementar el Sistema de Gestión Documental ORFEO en el Archivo General de la entidad</t>
  </si>
  <si>
    <t>(Número de personas que calificaron su nivel de Satisfacción entre bueno y excelente / Número total de personas encuestadas) x 100</t>
  </si>
  <si>
    <t xml:space="preserve">(Número de contratos suscritos/ Número de contratos requeridos) x 100 </t>
  </si>
  <si>
    <t>(Número de Adultos Mayores con condición normal nutricional/ Número total de Adultos Mayores atendidos) x 100</t>
  </si>
  <si>
    <t>(Número de Estados Financieros  Aprobados/Total programados 1) x 100</t>
  </si>
  <si>
    <t>(Plan Institucional de Bienestar Capacitación e Incentivos formulado y aprobado /1) x 100</t>
  </si>
  <si>
    <t>Mantener certificado el Sistema Integrado de Gestión</t>
  </si>
  <si>
    <t>(Número informes elaborados / 12 programados) x 100</t>
  </si>
  <si>
    <t>Evaluar la satisfacción de los usuarios de los servicios de protección social, aplicando encuestas de satisfacción.</t>
  </si>
  <si>
    <t>(Número de casos  revisados /Total de solicitudes) x 100</t>
  </si>
  <si>
    <r>
      <rPr>
        <b/>
        <sz val="9"/>
        <rFont val="Arial"/>
        <family val="2"/>
      </rPr>
      <t>Línea Estratégica</t>
    </r>
    <r>
      <rPr>
        <sz val="9"/>
        <rFont val="Arial"/>
        <family val="2"/>
      </rPr>
      <t xml:space="preserve">: Más Bienestar 
</t>
    </r>
    <r>
      <rPr>
        <b/>
        <sz val="9"/>
        <rFont val="Arial"/>
        <family val="2"/>
      </rPr>
      <t>Programa</t>
    </r>
    <r>
      <rPr>
        <sz val="9"/>
        <rFont val="Arial"/>
        <family val="2"/>
      </rPr>
      <t xml:space="preserve">: Toda Una Vida Contigo
</t>
    </r>
    <r>
      <rPr>
        <b/>
        <sz val="9"/>
        <rFont val="Arial"/>
        <family val="2"/>
      </rPr>
      <t>Subprograma:</t>
    </r>
    <r>
      <rPr>
        <sz val="9"/>
        <rFont val="Arial"/>
        <family val="2"/>
      </rPr>
      <t xml:space="preserve"> Experiencia y Sabiduría 
Proyecto 1. Protección social integral de las personas adultas mayores en centros de la Beneficencia de Cundinamarca
Proyecto 2. Atención Integral a Personas Consumidoras de Sustancias Psicoactivas en Programas de la Beneficencia de Cundinamarca
</t>
    </r>
    <r>
      <rPr>
        <b/>
        <sz val="9"/>
        <rFont val="Arial"/>
        <family val="2"/>
      </rPr>
      <t xml:space="preserve">Programa: </t>
    </r>
    <r>
      <rPr>
        <sz val="9"/>
        <rFont val="Arial"/>
        <family val="2"/>
      </rPr>
      <t xml:space="preserve"> Cundinamarqueses inquebrantables
</t>
    </r>
    <r>
      <rPr>
        <b/>
        <sz val="9"/>
        <rFont val="Arial"/>
        <family val="2"/>
      </rPr>
      <t>Subprograma:</t>
    </r>
    <r>
      <rPr>
        <sz val="9"/>
        <rFont val="Arial"/>
        <family val="2"/>
      </rPr>
      <t xml:space="preserve"> Cundinamarca Accesible
Proyecto: Protección social a las personas con discapacidad mental y cognitiva en centros de la Beneficencia de Cundinamarca</t>
    </r>
  </si>
  <si>
    <t>Liderar los planes, programas y proyectos de la Entidad y controlar su ejecución.</t>
  </si>
  <si>
    <t>Índice de cumplimiento del Plan Anual de Acción de la entidad</t>
  </si>
  <si>
    <t>Gerente General y equipo directivo de la entidad</t>
  </si>
  <si>
    <t>(Número de políticas públicas con Participación de la Beneficencia / Número de políticas públicas sociales  convocadas por el Departamento-7) x 100</t>
  </si>
  <si>
    <t>Consolidar y presentar  informe estadístico de atención a víctimas del conflicto armado</t>
  </si>
  <si>
    <t>(Número informes elaborados / 4 programados) x 100</t>
  </si>
  <si>
    <t>(Número de Audiencia realizada /1 programada) x 100</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</si>
  <si>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xml:space="preserve"> Mejores instituciones, más eficiencia</t>
    </r>
  </si>
  <si>
    <t xml:space="preserve">(Certificado de calidad / 1 Certificado programado) x 100 </t>
  </si>
  <si>
    <t xml:space="preserve">Diseño y planificación de un programa  de  protección integral a personas con  consumo de sustancias psicoactivas </t>
  </si>
  <si>
    <t>Creación de un modelo de atención a personas consumidoras de sustancias psicoactivas y planificar su implementación</t>
  </si>
  <si>
    <t>(Modelo de Atención creado / 1 programado) x 100</t>
  </si>
  <si>
    <t>Gerente y equipo de trabajo interdisciplinario e interinstitucional</t>
  </si>
  <si>
    <t xml:space="preserve">Actualización y planificación de los servicios de atención a la población vulnerable en programas de protección social de la Beneficencia </t>
  </si>
  <si>
    <t>(Número de Modelos de Atención actualizados para la protección y restablecimiento de derechos / 2 programado) x 100</t>
  </si>
  <si>
    <t>Proteger de manera integral a 1500 personas en situación de  discapacidad mental y cognitiva en los centros de protección de la Beneficencia.</t>
  </si>
  <si>
    <t>Realizar seguimiento a la efectividad del programa nutricional de la población atendida</t>
  </si>
  <si>
    <t xml:space="preserve">(Número de Personas con discapacidad mental y cognitiva con situación normal nutricional / Número Personas con Discapacidad mental atendidas) x 100%    </t>
  </si>
  <si>
    <t>(Número de alcaldías asesoradas/Número de alcaldías que solicitaron el servicio) x 100</t>
  </si>
  <si>
    <t>Seguimiento y soporte técnico a las autoridades municipales en la ejecución financiera de los convenios interadministrativos con alcaldías municipales.</t>
  </si>
  <si>
    <t xml:space="preserve">(valor de los ingresos económicos por concepto de contratos interadministrativos con alcaldías / Total recursos proyectados para la vigencia) x 100  </t>
  </si>
  <si>
    <t>Profesionales y Técnicos de las Subgerencias de Protección Social y Financiera</t>
  </si>
  <si>
    <t xml:space="preserve">Suscripción de contratos y convenios con entes competentes y responsables de la atención a personas vulnerables atendidas por la Beneficencia </t>
  </si>
  <si>
    <t xml:space="preserve">Gerente,  Subgerente de Protección Social, Secretaría General (Contratación) y Profesionales de la Subgerencia Protección Social </t>
  </si>
  <si>
    <t>(Número de personas atendidas con contrato y convenio interadministrativos / Número total personas atendidas) x 100</t>
  </si>
  <si>
    <t>(Total de recursos de cooperación ejecutados /Total de recursos de cooperación pactados) x 100</t>
  </si>
  <si>
    <t>Subgerente, Profesionales Protección Social supervisores de los contratos, gestión  de  inmuebles y  supervisión  financiera y directores de los centros de protección</t>
  </si>
  <si>
    <t xml:space="preserve">Profesional en trabajo social </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</si>
  <si>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Mejores instituciones, más eficiencia</t>
    </r>
  </si>
  <si>
    <t xml:space="preserve">Apoyar la implementación del Modelo Integrado de Planeación y Gestión (MIPG) y el mantenimiento del Sistema Integrado de Gestión. </t>
  </si>
  <si>
    <t>PROCESO GESTIÓN FINANCIERA</t>
  </si>
  <si>
    <t>Línea Estratégica: Más Bienestar 
Programa: Toda Una Vida Contigo
Subprograma: Experiencia y Sabiduría 
Proyecto 1. Protección social integral de las personas adultas mayores en centros de la Beneficencia de Cundinamarca
Proyecto 2. Atención Integral a Personas Consumidoras de Sustancias Psicoactivas en Programas de la Beneficencia de Cundinamarca
Programa:  Cundinamarqueses inquebrantables
Subprograma: Cundinamarca Accesible
Proyecto: Protección social a las personas con discapacidad mental y cognitiva en centros de la Beneficencia de Cundinamarca</t>
  </si>
  <si>
    <r>
      <rPr>
        <b/>
        <sz val="9"/>
        <rFont val="Arial"/>
        <family val="2"/>
      </rPr>
      <t>Línea Estratégica</t>
    </r>
    <r>
      <rPr>
        <sz val="9"/>
        <rFont val="Arial"/>
        <family val="2"/>
      </rPr>
      <t xml:space="preserve">: Gobernanza
</t>
    </r>
    <r>
      <rPr>
        <b/>
        <sz val="9"/>
        <rFont val="Arial"/>
        <family val="2"/>
      </rPr>
      <t xml:space="preserve">Programa: </t>
    </r>
    <r>
      <rPr>
        <sz val="9"/>
        <rFont val="Arial"/>
        <family val="2"/>
      </rPr>
      <t xml:space="preserve">Gestión Pública Inteligente
</t>
    </r>
    <r>
      <rPr>
        <b/>
        <sz val="9"/>
        <rFont val="Arial"/>
        <family val="2"/>
      </rPr>
      <t>Subprograma</t>
    </r>
    <r>
      <rPr>
        <sz val="9"/>
        <rFont val="Arial"/>
        <family val="2"/>
      </rPr>
      <t>: Mejores instituciones, más eficiencia</t>
    </r>
  </si>
  <si>
    <t>Cumplir con las actividades del plan de Acción del MIPG,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</si>
  <si>
    <t>PROCESO GESTIÓN JURÍDICA</t>
  </si>
  <si>
    <t>Línea Estratégica: Gobernanza
Programa: Gestión Pública Inteligente
Subprograma: Mejores instituciones, más eficiencia</t>
  </si>
  <si>
    <t>PROCESO ADMINISTRACIÓN DE BIENES INMUEBLES</t>
  </si>
  <si>
    <t>(Número  inmuebles arrendados por la Inmobiliaria Cundinamarquesa  / Número total Inmuebles para arrendar) x 100</t>
  </si>
  <si>
    <t>(Número de inmuebles con información actualizada / Número total de inmuebles) x 100</t>
  </si>
  <si>
    <t>(Número informes de la inmobiliaria evaluados / Número informes recibidos) x 100</t>
  </si>
  <si>
    <t>Jefe de Oficina de Gestión Integral de Bienes Inmuebles, Oficina Asesora Jurídica y Subgerencia Financiera</t>
  </si>
  <si>
    <t>Jefe de Oficina de Gestión Integral de Bienes Inmuebles, Profesional Universitario</t>
  </si>
  <si>
    <t>Gerente General, Jefe de Oficina de Bienes Inmuebles y Profesional Universitario (Arquitecto)</t>
  </si>
  <si>
    <t>(Número de proyectos con seguimiento de la entidad / número total de proyectos fiduciarios) x 100</t>
  </si>
  <si>
    <t>Fiduciarias, Gerente y Jefe de Oficina  de Bienes inmuebles</t>
  </si>
  <si>
    <t xml:space="preserve">(Número de Actividades ejecutadas)  / Número de Actividades programadas) x 100 </t>
  </si>
  <si>
    <t>Realizar seguimiento al Plan Anticorrupción y Atención al Ciudadano</t>
  </si>
  <si>
    <t xml:space="preserve">Apoyar la actualización y seguimiento a la  implementación del Modelo Integrado de Planeación y Gestión (MIPG) y el mantenimiento del Sistema Integrado de Gestión. </t>
  </si>
  <si>
    <t>Realizar seguimiento al cumplimiento de los Planes de Acción generados en la implementación y mantenimiento del MIPG de cada política (proceso), de acuerdo al seguimiento realizado por la Oficina Asesora de Planeación.</t>
  </si>
  <si>
    <t xml:space="preserve">(Número de informes de seguimiento)  / Número de Informes programados) x 100 </t>
  </si>
  <si>
    <t>Capacitar sobre el Código Único Disciplinario a los servidores públicos y contratistas de la entidad, emitir las comunicaciones preventivas de faltas disciplinarias en general y por respuestas fuera de términos a las solicitudes.</t>
  </si>
  <si>
    <t>(Número de funcionarios y contratistas que recibieron capacitación e información / Número Total de funcionarios y contratistas) x 100</t>
  </si>
  <si>
    <t>(Número de cargos provistos clasificados por tipo de cargo/ Número de cargos a proveer) x 100</t>
  </si>
  <si>
    <t>Gerente General,  Secretario General y Profesional universitario</t>
  </si>
  <si>
    <t xml:space="preserve">Implementar la POLÍTICA DE INTEGRIDAD 
</t>
  </si>
  <si>
    <r>
      <t xml:space="preserve">Formular </t>
    </r>
    <r>
      <rPr>
        <b/>
        <sz val="9"/>
        <rFont val="Arial"/>
        <family val="2"/>
      </rPr>
      <t>el plan de gestión del conocimiento e innovación,</t>
    </r>
    <r>
      <rPr>
        <sz val="9"/>
        <rFont val="Arial"/>
        <family val="2"/>
      </rPr>
      <t xml:space="preserve"> que incluya la identificación  y registro del conocimiento y experiencia de la entidad, consolidación de estudios e investigaciones donde esta ha sido parte, identificación del conocimiento tácito de la entidad, recopilación y documentación, promover los espacios de ideación e innovación, comunicación y soluciones efectivas a las problemáticas de la entidad, documentar las buenas prácticas y la memoria institucional y divulgarla a los grupos de valor, identificar redes de conocimiento y gestionar la participación de la entidad en ellas.
Diseño del procedimiento de gestión del conocimiento (todo conocimiento que produzcan los servidores públicos y contratistas de la Beneficencia será debidamente documentado y sustentado y para garantizar la propiedad de autor de la entidad, será elevado a Resolución o Acuerdo del Consejo Directivo, según la importancia del tema – tabla clasificación documental.</t>
    </r>
  </si>
  <si>
    <t>Adelantar el proceso de adquisición de hardware</t>
  </si>
  <si>
    <t>Apoyar las actividades referentes a Gobierno y Seguridad Digital y publicación de información en el portal web de la entidad</t>
  </si>
  <si>
    <t>(Número de informes recibidos y publicados en la web/ Número Total de informes requeridos por Ley) x 100</t>
  </si>
  <si>
    <t>Formular, controlar y publicar el Plan Anual de Adquisiciones</t>
  </si>
  <si>
    <t>(Plan Anual de Adquisiciones consolidado, actualizado y publicado en secop y portal web / 1) x 100</t>
  </si>
  <si>
    <t>Seguimiento a la ejecución del  Plan Anual de Adquisiciones</t>
  </si>
  <si>
    <t>(Informe de seguimiento al Plan Anual de Adquisiciones actualizado y publicado en el portal web/1) x 100</t>
  </si>
  <si>
    <t>Adelantar los procedimientos de baja de los bienes devolutivos que se encuentran inservibles y obsoletos y que no requiere la entidad para su normal funcionamiento, para su posterior aprobación por parte de la Gerencia.</t>
  </si>
  <si>
    <t xml:space="preserve"> PROCESO GESTIÓN RECURSOS FÍSICOS</t>
  </si>
  <si>
    <t>Elaborar los estudios previos a la contratación que sea necesaria para la prestación de los servicios de vigilancia, aseguramiento de bienes de la entidad, suministro de combustible y mantenimiento del parque automotor</t>
  </si>
  <si>
    <t xml:space="preserve"> PROCESO GESTIÓN DOCUMENTAL</t>
  </si>
  <si>
    <t xml:space="preserve">Realizar los estudios previos para contratación relacionada con el archivo y gestión documental de la entidad. </t>
  </si>
  <si>
    <t>Elaborar los estudios previos a la contratación que sean necesarios para mantener el archivo y la gestión documental de la entidad</t>
  </si>
  <si>
    <t>Lograr el 100% de implementación del Sistema de Gestión Documental Orfeo en el archivo central de la entidad</t>
  </si>
  <si>
    <t>(Número de actividades ejecutadas /Total actividades programadas) x 100</t>
  </si>
  <si>
    <t>(Nivel Satisfacción entre bueno y excelente / Total de Encuestas de satisfacción al ciudadano aplicadas en la sede administrativa) x 100.</t>
  </si>
  <si>
    <t>Profesional Especializado (e)</t>
  </si>
  <si>
    <t>Almacenista y Auxiliares</t>
  </si>
  <si>
    <t>Profesional Oficina Planeación</t>
  </si>
  <si>
    <t>Gerente General, Jefe de Oficina y Profesional de Oficina de Planeación</t>
  </si>
  <si>
    <t>Subgerente y Profesionales de Protección Social
Jefe de Oficina, Profesional y Técnico de la Oficina de Planeación</t>
  </si>
  <si>
    <t xml:space="preserve">Asesorar y orientar a las autoridades municipales en la etapa  precontractual para la suscripción de convenios interadministrativos de protección social </t>
  </si>
  <si>
    <t>PROCESO PROTECCIÓN SOCIAL</t>
  </si>
  <si>
    <t xml:space="preserve">Realizar visitas presenciales y actividades virtuales de supervisión al cumplimiento del objeto de los contratos de protección social, aplicando instrumentos de seguimiento y control. </t>
  </si>
  <si>
    <t>(Número de visitas y actividades virtuales realizadas/ 60 programadas) x 100</t>
  </si>
  <si>
    <t>(Número  de contratos y convenios suscritos en la vigencia/Número de contratos programados) x 100</t>
  </si>
  <si>
    <t>No hay acciones pendientes en el MIPG</t>
  </si>
  <si>
    <t>Hacer seguimiento a los mapas de riesgos de los procesos y riesgos de corrupción</t>
  </si>
  <si>
    <t xml:space="preserve">MEDICIÓN DEL INDICADOR </t>
  </si>
  <si>
    <r>
      <rPr>
        <b/>
        <sz val="9"/>
        <rFont val="Arial"/>
        <family val="2"/>
      </rPr>
      <t>OBJETIVO:</t>
    </r>
    <r>
      <rPr>
        <sz val="9"/>
        <rFont val="Arial"/>
        <family val="2"/>
      </rPr>
      <t xml:space="preserve"> Planear, organizar, ejecutar, controlar y evaluar la administración del talento humano al servicio de la entidad, como motores de la generación de resultados institucionales, a través del cumplimiento de normas y el desarrollo de acciones y programas que garanticen el mejoramiento continuo, la generación de valor de lo público, sentido de pertenencia y el buen clima organizacional, promoviendo siempre la integridad y legalidad en el ejercicio de las funciones y competencias de los servidores públicos de la entidad </t>
    </r>
  </si>
  <si>
    <r>
      <rPr>
        <b/>
        <sz val="9"/>
        <rFont val="Arial"/>
        <family val="2"/>
      </rPr>
      <t>OBJETIVO:</t>
    </r>
    <r>
      <rPr>
        <sz val="9"/>
        <rFont val="Arial"/>
        <family val="2"/>
      </rPr>
      <t xml:space="preserve"> Dar cumplimiento a los objetivos estratégicos e institucionales que apuntan a la toma de decisiones con base en la información recibida, con el fin de planear, ejecutar, dirigir y controlar  las actividades  que la Beneficencia desarrolla, mediante la planeación, ejecución, seguimiento y control de los procesos institucionales para el funcionamiento y mejoramiento de los procesos de la entidad, con miras a la satisfacción del cliente.</t>
    </r>
  </si>
  <si>
    <r>
      <rPr>
        <b/>
        <sz val="9"/>
        <rFont val="Arial"/>
        <family val="2"/>
      </rPr>
      <t xml:space="preserve">OBJETIVO: </t>
    </r>
    <r>
      <rPr>
        <sz val="9"/>
        <rFont val="Arial"/>
        <family val="2"/>
      </rPr>
      <t>Planear, dirigir, coordinar y controlar la ejecución de los programas de protección social integral de la Beneficencia dirigidos a personas adultas mayores, a personas con discapacidad mental y otros grupos poblacionales con derechos vulnerados y procedentes del Departamento y los territorios donde se convenga.</t>
    </r>
  </si>
  <si>
    <r>
      <rPr>
        <b/>
        <sz val="9"/>
        <rFont val="Arial"/>
        <family val="2"/>
      </rPr>
      <t>OBJETIVO</t>
    </r>
    <r>
      <rPr>
        <sz val="9"/>
        <rFont val="Arial"/>
        <family val="2"/>
      </rPr>
      <t>: Administrar, registrar y controlar los recursos financieros de la entidad de conformidad con las normas vigentes y disponer de ellos para el cumplimiento de los objetivos, planes y proyectos institucionales.</t>
    </r>
  </si>
  <si>
    <r>
      <rPr>
        <b/>
        <sz val="9"/>
        <rFont val="Arial"/>
        <family val="2"/>
      </rPr>
      <t>OBJETIVO:</t>
    </r>
    <r>
      <rPr>
        <sz val="9"/>
        <rFont val="Arial"/>
        <family val="2"/>
      </rPr>
      <t xml:space="preserve"> Representar a la Beneficencia en los procesos judiciales en los que la Entidad es demandada o demandante, realizando las correspondientes acciones judiciales para la defensa de sus intereses así como atender los asuntos jurídicos puestos a su consideración tramitándolos conforme a su naturaleza y disposiciones legales aplicables.</t>
    </r>
  </si>
  <si>
    <r>
      <rPr>
        <b/>
        <sz val="9"/>
        <rFont val="Arial"/>
        <family val="2"/>
      </rPr>
      <t xml:space="preserve">OBJETIVO: </t>
    </r>
    <r>
      <rPr>
        <sz val="9"/>
        <rFont val="Arial"/>
        <family val="2"/>
      </rPr>
      <t>Planear, ejecutar, controlar y evaluar la administración eficiente de los inmuebles de la entidad, buscando su rentabilidad para reinvertir en los programas sociales que desarrolla la Beneficencia.</t>
    </r>
  </si>
  <si>
    <r>
      <rPr>
        <b/>
        <sz val="9"/>
        <rFont val="Arial"/>
        <family val="2"/>
      </rPr>
      <t xml:space="preserve">OBJETIVO: </t>
    </r>
    <r>
      <rPr>
        <sz val="9"/>
        <rFont val="Arial"/>
        <family val="2"/>
      </rPr>
      <t xml:space="preserve">Realizar seguimiento y evaluación del desempeño de los procesos de la entidad, identificando acciones de mejora que le permitan a la entidad el logro de los objetivos institucionales, fomentando el autocontrol y valoración del riesgo </t>
    </r>
  </si>
  <si>
    <r>
      <t xml:space="preserve">OBJETIVO: </t>
    </r>
    <r>
      <rPr>
        <sz val="9"/>
        <rFont val="Arial"/>
        <family val="2"/>
      </rPr>
      <t>Llevar a cabo las actuaciones disciplinarias en las que se encuentren inmersos funcionarios y exfuncionarios de la entidad, promoviendo la legalidad, integridad y el cumplimiento de la normatividad vigentes a través de la sensibilización y la prevención.</t>
    </r>
  </si>
  <si>
    <t>Gerente General,  Secretario General</t>
  </si>
  <si>
    <r>
      <t xml:space="preserve">Dimensión Talento Humano
Políticas:
• </t>
    </r>
    <r>
      <rPr>
        <sz val="9"/>
        <rFont val="Arial"/>
        <family val="2"/>
      </rPr>
      <t xml:space="preserve">Gestión Talento Humano 
• Integridad
</t>
    </r>
  </si>
  <si>
    <t>Profesional Universitario, Comité de Bienestar Capacitación e Incentivos</t>
  </si>
  <si>
    <r>
      <t xml:space="preserve">Dimensión Talento Humano
Políticas:
• </t>
    </r>
    <r>
      <rPr>
        <sz val="9"/>
        <rFont val="Arial"/>
        <family val="2"/>
      </rPr>
      <t xml:space="preserve">Gestión Talento Humano
</t>
    </r>
  </si>
  <si>
    <t>Recursos de cooperación logrados mediante convenios de asociación con los operadores de los Centros de Protección y su cumplimiento</t>
  </si>
  <si>
    <t>Profesional Universitario - Gestión Talento Humano</t>
  </si>
  <si>
    <r>
      <rPr>
        <b/>
        <sz val="9"/>
        <rFont val="Arial"/>
        <family val="2"/>
      </rPr>
      <t>Dimensión Talento Humano
Políticas:</t>
    </r>
    <r>
      <rPr>
        <sz val="9"/>
        <rFont val="Arial"/>
        <family val="2"/>
      </rPr>
      <t xml:space="preserve">
• Gestión Talento Humano 
• Integridad
</t>
    </r>
    <r>
      <rPr>
        <b/>
        <sz val="9"/>
        <rFont val="Arial"/>
        <family val="2"/>
      </rPr>
      <t xml:space="preserve">Dimensión </t>
    </r>
    <r>
      <rPr>
        <sz val="9"/>
        <rFont val="Arial"/>
        <family val="2"/>
      </rPr>
      <t xml:space="preserve">Gestión del Conocimiento e innovación:
</t>
    </r>
    <r>
      <rPr>
        <b/>
        <sz val="9"/>
        <rFont val="Arial"/>
        <family val="2"/>
      </rPr>
      <t>Política:</t>
    </r>
    <r>
      <rPr>
        <sz val="9"/>
        <rFont val="Arial"/>
        <family val="2"/>
      </rPr>
      <t xml:space="preserve"> 
Gestión del Conocimiento y la Innovación</t>
    </r>
  </si>
  <si>
    <t xml:space="preserve">Formular el plan de gestión del conocimiento e innovación
Diseñar el procedimiento de gestión del conocimiento </t>
  </si>
  <si>
    <r>
      <rPr>
        <b/>
        <sz val="9"/>
        <rFont val="Arial"/>
        <family val="2"/>
      </rPr>
      <t xml:space="preserve">Dimensión </t>
    </r>
    <r>
      <rPr>
        <sz val="9"/>
        <rFont val="Arial"/>
        <family val="2"/>
      </rPr>
      <t xml:space="preserve"> Gestión con Valores para Resultados
</t>
    </r>
    <r>
      <rPr>
        <b/>
        <sz val="9"/>
        <rFont val="Arial"/>
        <family val="2"/>
      </rPr>
      <t xml:space="preserve">Política: </t>
    </r>
    <r>
      <rPr>
        <sz val="9"/>
        <rFont val="Arial"/>
        <family val="2"/>
      </rPr>
      <t xml:space="preserve">Gobierno digital 
</t>
    </r>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</si>
  <si>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</si>
  <si>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t xml:space="preserve">(Número Total auditorías  de calidad y Gestión  realizadas / 22  Total  auditorías programadas) x 100 </t>
  </si>
  <si>
    <r>
      <rPr>
        <b/>
        <sz val="9"/>
        <rFont val="Arial"/>
        <family val="2"/>
      </rPr>
      <t>Dimensión</t>
    </r>
    <r>
      <rPr>
        <sz val="9"/>
        <rFont val="Arial"/>
        <family val="2"/>
      </rPr>
      <t xml:space="preserve"> Direccionamiento Estratégico y Planeación
</t>
    </r>
    <r>
      <rPr>
        <b/>
        <sz val="9"/>
        <rFont val="Arial"/>
        <family val="2"/>
      </rPr>
      <t>Políticas:</t>
    </r>
    <r>
      <rPr>
        <sz val="9"/>
        <rFont val="Arial"/>
        <family val="2"/>
      </rPr>
      <t xml:space="preserve">
• Planeación institucional
• Gestión presupuestal y eficiencia del gasto público</t>
    </r>
  </si>
  <si>
    <r>
      <rPr>
        <b/>
        <sz val="9"/>
        <rFont val="Arial"/>
        <family val="2"/>
      </rPr>
      <t>Dimensión</t>
    </r>
    <r>
      <rPr>
        <sz val="9"/>
        <rFont val="Arial"/>
        <family val="2"/>
      </rPr>
      <t xml:space="preserve"> Control interno
</t>
    </r>
    <r>
      <rPr>
        <b/>
        <sz val="9"/>
        <rFont val="Arial"/>
        <family val="2"/>
      </rPr>
      <t>Política</t>
    </r>
    <r>
      <rPr>
        <sz val="9"/>
        <rFont val="Arial"/>
        <family val="2"/>
      </rPr>
      <t>: Control Interno</t>
    </r>
  </si>
  <si>
    <r>
      <rPr>
        <b/>
        <sz val="9"/>
        <rFont val="Arial"/>
        <family val="2"/>
      </rPr>
      <t xml:space="preserve">Dimensión </t>
    </r>
    <r>
      <rPr>
        <sz val="9"/>
        <rFont val="Arial"/>
        <family val="2"/>
      </rPr>
      <t xml:space="preserve">  Control interno
</t>
    </r>
    <r>
      <rPr>
        <b/>
        <sz val="9"/>
        <rFont val="Arial"/>
        <family val="2"/>
      </rPr>
      <t>Política</t>
    </r>
    <r>
      <rPr>
        <sz val="9"/>
        <rFont val="Arial"/>
        <family val="2"/>
      </rPr>
      <t>: Control Interno</t>
    </r>
  </si>
  <si>
    <r>
      <rPr>
        <b/>
        <sz val="9"/>
        <rFont val="Arial"/>
        <family val="2"/>
      </rPr>
      <t xml:space="preserve">Dimensión Evaluación de Resultados
Política:  </t>
    </r>
    <r>
      <rPr>
        <sz val="9"/>
        <rFont val="Arial"/>
        <family val="2"/>
      </rPr>
      <t>Seguimiento y evaluación del desempeño institucional</t>
    </r>
  </si>
  <si>
    <r>
      <rPr>
        <b/>
        <sz val="9"/>
        <rFont val="Arial"/>
        <family val="2"/>
      </rPr>
      <t xml:space="preserve">Dimensión </t>
    </r>
    <r>
      <rPr>
        <sz val="9"/>
        <rFont val="Arial"/>
        <family val="2"/>
      </rPr>
      <t xml:space="preserve">Control interno
</t>
    </r>
    <r>
      <rPr>
        <b/>
        <sz val="9"/>
        <rFont val="Arial"/>
        <family val="2"/>
      </rPr>
      <t>Política</t>
    </r>
    <r>
      <rPr>
        <sz val="9"/>
        <rFont val="Arial"/>
        <family val="2"/>
      </rPr>
      <t xml:space="preserve">: Control Interno
</t>
    </r>
  </si>
  <si>
    <r>
      <t xml:space="preserve">Dimensión Talento Humano
Política: </t>
    </r>
    <r>
      <rPr>
        <sz val="9"/>
        <rFont val="Arial"/>
        <family val="2"/>
      </rPr>
      <t>Integridad</t>
    </r>
    <r>
      <rPr>
        <b/>
        <sz val="9"/>
        <rFont val="Arial"/>
        <family val="2"/>
      </rPr>
      <t xml:space="preserve">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</si>
  <si>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</si>
  <si>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 xml:space="preserve">Dimensión </t>
    </r>
    <r>
      <rPr>
        <sz val="9"/>
        <rFont val="Arial"/>
        <family val="2"/>
      </rPr>
      <t xml:space="preserve">Gestión con Valores para Resultados 
</t>
    </r>
    <r>
      <rPr>
        <b/>
        <sz val="9"/>
        <rFont val="Arial"/>
        <family val="2"/>
      </rPr>
      <t xml:space="preserve">Política: </t>
    </r>
    <r>
      <rPr>
        <sz val="9"/>
        <rFont val="Arial"/>
        <family val="2"/>
      </rPr>
      <t>Defensa jurídica</t>
    </r>
  </si>
  <si>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</si>
  <si>
    <r>
      <rPr>
        <b/>
        <sz val="9"/>
        <rFont val="Arial"/>
        <family val="2"/>
      </rPr>
      <t>Dimensión</t>
    </r>
    <r>
      <rPr>
        <sz val="9"/>
        <rFont val="Arial"/>
        <family val="2"/>
      </rPr>
      <t xml:space="preserve"> Evaluación de Resultados
</t>
    </r>
    <r>
      <rPr>
        <b/>
        <sz val="9"/>
        <rFont val="Arial"/>
        <family val="2"/>
      </rPr>
      <t>Políticas:</t>
    </r>
    <r>
      <rPr>
        <sz val="9"/>
        <rFont val="Arial"/>
        <family val="2"/>
      </rPr>
      <t xml:space="preserve">
• Fortalecimiento organizacional y simplificación de procesos 
• Gobierno digital 
• Seguridad digital 
• Racionalización de Trámites 
• Servicio al Ciudadano
</t>
    </r>
  </si>
  <si>
    <r>
      <t xml:space="preserve">Dimensión: </t>
    </r>
    <r>
      <rPr>
        <sz val="9"/>
        <rFont val="Arial"/>
        <family val="2"/>
      </rPr>
      <t>Información y comunicación</t>
    </r>
    <r>
      <rPr>
        <b/>
        <sz val="9"/>
        <rFont val="Arial"/>
        <family val="2"/>
      </rPr>
      <t xml:space="preserve">
Política: </t>
    </r>
    <r>
      <rPr>
        <sz val="9"/>
        <rFont val="Arial"/>
        <family val="2"/>
      </rPr>
      <t>Transparencia y Acceso a la Información Pública y Lucha contra la Corrupción</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</si>
  <si>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</si>
  <si>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</si>
  <si>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
</t>
    </r>
    <r>
      <rPr>
        <b/>
        <sz val="9"/>
        <rFont val="Arial"/>
        <family val="2"/>
      </rPr>
      <t xml:space="preserve">Dimensión </t>
    </r>
    <r>
      <rPr>
        <sz val="9"/>
        <rFont val="Arial"/>
        <family val="2"/>
      </rPr>
      <t xml:space="preserve"> Gestión con Valores para Resultados
</t>
    </r>
    <r>
      <rPr>
        <b/>
        <sz val="9"/>
        <rFont val="Arial"/>
        <family val="2"/>
      </rPr>
      <t>Políticas:</t>
    </r>
    <r>
      <rPr>
        <sz val="9"/>
        <rFont val="Arial"/>
        <family val="2"/>
      </rPr>
      <t xml:space="preserve"> Gobierno digital
</t>
    </r>
    <r>
      <rPr>
        <b/>
        <sz val="9"/>
        <rFont val="Arial"/>
        <family val="2"/>
      </rPr>
      <t>Dimensión</t>
    </r>
    <r>
      <rPr>
        <sz val="9"/>
        <rFont val="Arial"/>
        <family val="2"/>
      </rPr>
      <t xml:space="preserve"> Talento Humano
</t>
    </r>
    <r>
      <rPr>
        <b/>
        <sz val="9"/>
        <rFont val="Arial"/>
        <family val="2"/>
      </rPr>
      <t xml:space="preserve">Política: </t>
    </r>
    <r>
      <rPr>
        <sz val="9"/>
        <rFont val="Arial"/>
        <family val="2"/>
      </rPr>
      <t xml:space="preserve">Integridad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</si>
  <si>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</si>
  <si>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Dimensión </t>
    </r>
    <r>
      <rPr>
        <sz val="9"/>
        <rFont val="Arial"/>
        <family val="2"/>
      </rPr>
      <t>Información y Comunicación</t>
    </r>
    <r>
      <rPr>
        <b/>
        <sz val="9"/>
        <rFont val="Arial"/>
        <family val="2"/>
      </rPr>
      <t xml:space="preserve">
Políticas: </t>
    </r>
    <r>
      <rPr>
        <sz val="9"/>
        <rFont val="Arial"/>
        <family val="2"/>
      </rPr>
      <t>Transparencia, acceso a la información pública y lucha contra la corrupción</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</si>
  <si>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</si>
  <si>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OBJETIVO:</t>
    </r>
    <r>
      <rPr>
        <sz val="9"/>
        <rFont val="Arial"/>
        <family val="2"/>
      </rPr>
      <t xml:space="preserve"> Direccionar, implementar, mantener y mejorar el Sistema Integrado de Gestión SIG, a través de estrategias de seguimiento, medición, análisis, sensibilización, empoderamiento y acompañamiento en la mejora continua de los procesos.</t>
    </r>
  </si>
  <si>
    <t>Revisó y aprobó Erika Constanza González, Jefe Oficina Asesora de Planeación</t>
  </si>
  <si>
    <t>PROCESO DIRECCIONAMIENTO ESTRATÉGICO</t>
  </si>
  <si>
    <t>PROCESO ADMINISTRACIÓN DEL SISTEMA INTEGRADO DE GESTIÓN</t>
  </si>
  <si>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 xml:space="preserve">Gestión Presupuestal y eficiencia del Gasto público 
</t>
    </r>
    <r>
      <rPr>
        <b/>
        <sz val="9"/>
        <rFont val="Arial"/>
        <family val="2"/>
      </rPr>
      <t>Dimensión:</t>
    </r>
    <r>
      <rPr>
        <sz val="9"/>
        <rFont val="Arial"/>
        <family val="2"/>
      </rPr>
      <t xml:space="preserve"> Talento Humano</t>
    </r>
    <r>
      <rPr>
        <b/>
        <sz val="9"/>
        <rFont val="Arial"/>
        <family val="2"/>
      </rPr>
      <t xml:space="preserve">
Política: </t>
    </r>
    <r>
      <rPr>
        <sz val="9"/>
        <rFont val="Arial"/>
        <family val="2"/>
      </rPr>
      <t>Integridad</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</si>
  <si>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Integridad 
</t>
    </r>
    <r>
      <rPr>
        <b/>
        <sz val="9"/>
        <rFont val="Arial"/>
        <family val="2"/>
      </rPr>
      <t>Política</t>
    </r>
    <r>
      <rPr>
        <sz val="9"/>
        <rFont val="Arial"/>
        <family val="2"/>
      </rPr>
      <t xml:space="preserve"> Integridad
</t>
    </r>
  </si>
  <si>
    <r>
      <rPr>
        <b/>
        <sz val="9"/>
        <rFont val="Arial"/>
        <family val="2"/>
      </rPr>
      <t xml:space="preserve">Dimensión: </t>
    </r>
    <r>
      <rPr>
        <sz val="9"/>
        <rFont val="Arial"/>
        <family val="2"/>
      </rPr>
      <t xml:space="preserve">Evaluación de Resultados </t>
    </r>
    <r>
      <rPr>
        <b/>
        <sz val="9"/>
        <rFont val="Arial"/>
        <family val="2"/>
      </rPr>
      <t xml:space="preserve">Política: </t>
    </r>
    <r>
      <rPr>
        <sz val="9"/>
        <rFont val="Arial"/>
        <family val="2"/>
      </rPr>
      <t>Participación ciudadana en la gestión pública</t>
    </r>
  </si>
  <si>
    <t>Comité Institucional de Gestión y Desempeño y equipo de RPC</t>
  </si>
  <si>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</si>
  <si>
    <r>
      <rPr>
        <b/>
        <sz val="9"/>
        <rFont val="Arial"/>
        <family val="2"/>
      </rP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</si>
  <si>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t>(Número de estudios previos para contratación de servicios realizados / 5 programados) x 100</t>
  </si>
  <si>
    <t>(Número de estudios previos para contratación de servicios / 1) x 100</t>
  </si>
  <si>
    <r>
      <t xml:space="preserve">Dimensión Talento Humano
Políticas:
• </t>
    </r>
    <r>
      <rPr>
        <sz val="9"/>
        <rFont val="Arial"/>
        <family val="2"/>
      </rPr>
      <t>Gestión Talento Humano 
• Integridad</t>
    </r>
  </si>
  <si>
    <r>
      <rPr>
        <b/>
        <sz val="9"/>
        <rFont val="Arial"/>
        <family val="2"/>
      </rPr>
      <t>Dimensión:</t>
    </r>
    <r>
      <rPr>
        <sz val="9"/>
        <rFont val="Arial"/>
        <family val="2"/>
      </rPr>
      <t xml:space="preserve"> Evaluación de Resultados
</t>
    </r>
    <r>
      <rPr>
        <b/>
        <sz val="9"/>
        <rFont val="Arial"/>
        <family val="2"/>
      </rPr>
      <t xml:space="preserve">Política: </t>
    </r>
    <r>
      <rPr>
        <sz val="9"/>
        <rFont val="Arial"/>
        <family val="2"/>
      </rPr>
      <t xml:space="preserve">Seguimiento y evaluación del desempeño institucional
</t>
    </r>
  </si>
  <si>
    <t>Seguimiento a los planes de acción del MIPG de todos los procesos</t>
  </si>
  <si>
    <t>Rendición Pública de Cuentas</t>
  </si>
  <si>
    <t>Proteger de manera integral a 790 Personas Mayores en los centros de protección de la Beneficencia</t>
  </si>
  <si>
    <t>(Número de personas mayores protegidas en el período / 790 programadas) x 100</t>
  </si>
  <si>
    <t>(Número de visitas y actividades virtuales realizadas/ 72 programadas) x 100</t>
  </si>
  <si>
    <t>(Número de respuestas y soluciones  en los términos de ley a las PQRS / Número de PQRS de conocimiento del SIAC) x 100</t>
  </si>
  <si>
    <t>Profesional Oficina Planeación y Técnico Administrativo de Secretaría General</t>
  </si>
  <si>
    <t>No hay acciones pendientes del MIPG</t>
  </si>
  <si>
    <t>Jefe de Oficina,  Técnico de la Oficina de Planeación y contratista de calidad</t>
  </si>
  <si>
    <t>Valor determinado de cartera</t>
  </si>
  <si>
    <r>
      <rPr>
        <b/>
        <sz val="9"/>
        <rFont val="Arial"/>
        <family val="2"/>
      </rPr>
      <t>Dimensión Talento Humano
Políticas:</t>
    </r>
    <r>
      <rPr>
        <sz val="9"/>
        <rFont val="Arial"/>
        <family val="2"/>
      </rPr>
      <t xml:space="preserve">
• Gestión Talento Humano 
• Integridad
</t>
    </r>
  </si>
  <si>
    <t xml:space="preserve">Secretario General y profesional Universitario </t>
  </si>
  <si>
    <r>
      <t>Línea Estratégica:</t>
    </r>
    <r>
      <rPr>
        <sz val="9"/>
        <rFont val="Arial"/>
        <family val="2"/>
      </rPr>
      <t xml:space="preserve"> Más Bienestar </t>
    </r>
    <r>
      <rPr>
        <b/>
        <sz val="9"/>
        <rFont val="Arial"/>
        <family val="2"/>
      </rPr>
      <t xml:space="preserve">
Programa: </t>
    </r>
    <r>
      <rPr>
        <sz val="9"/>
        <rFont val="Arial"/>
        <family val="2"/>
      </rPr>
      <t>Toda Una Vida Contigo</t>
    </r>
    <r>
      <rPr>
        <b/>
        <sz val="9"/>
        <rFont val="Arial"/>
        <family val="2"/>
      </rPr>
      <t xml:space="preserve">
Subprograma: </t>
    </r>
    <r>
      <rPr>
        <sz val="9"/>
        <rFont val="Arial"/>
        <family val="2"/>
      </rPr>
      <t xml:space="preserve">Experiencia y Sabiduría </t>
    </r>
    <r>
      <rPr>
        <b/>
        <sz val="9"/>
        <rFont val="Arial"/>
        <family val="2"/>
      </rPr>
      <t xml:space="preserve">
Proyecto 1.</t>
    </r>
    <r>
      <rPr>
        <sz val="9"/>
        <rFont val="Arial"/>
        <family val="2"/>
      </rPr>
      <t xml:space="preserve"> Protección social integral de las personas adultas mayores en centros de la Beneficencia de Cundinamarca
</t>
    </r>
    <r>
      <rPr>
        <b/>
        <sz val="9"/>
        <rFont val="Arial"/>
        <family val="2"/>
      </rPr>
      <t>Proyecto 2.</t>
    </r>
    <r>
      <rPr>
        <sz val="9"/>
        <rFont val="Arial"/>
        <family val="2"/>
      </rPr>
      <t xml:space="preserve"> Atención Integral a Personas Consumidoras de Sustancias Psicoactivas en Programas de la Beneficencia de Cundinamarca</t>
    </r>
    <r>
      <rPr>
        <b/>
        <sz val="9"/>
        <rFont val="Arial"/>
        <family val="2"/>
      </rPr>
      <t xml:space="preserve">
Programa:  </t>
    </r>
    <r>
      <rPr>
        <sz val="9"/>
        <rFont val="Arial"/>
        <family val="2"/>
      </rPr>
      <t>Cundinamarqueses inquebrantables</t>
    </r>
    <r>
      <rPr>
        <b/>
        <sz val="9"/>
        <rFont val="Arial"/>
        <family val="2"/>
      </rPr>
      <t xml:space="preserve">
Subprograma: </t>
    </r>
    <r>
      <rPr>
        <sz val="9"/>
        <rFont val="Arial"/>
        <family val="2"/>
      </rPr>
      <t>Cundinamarca Accesible</t>
    </r>
    <r>
      <rPr>
        <b/>
        <sz val="9"/>
        <rFont val="Arial"/>
        <family val="2"/>
      </rPr>
      <t xml:space="preserve">
Proyecto:</t>
    </r>
    <r>
      <rPr>
        <sz val="9"/>
        <rFont val="Arial"/>
        <family val="2"/>
      </rPr>
      <t xml:space="preserve"> Protección social a las personas con discapacidad mental y cognitiva en centros de la Beneficencia de Cundinamarca</t>
    </r>
  </si>
  <si>
    <r>
      <t xml:space="preserve">OBJETIVO: </t>
    </r>
    <r>
      <rPr>
        <sz val="9"/>
        <rFont val="Arial"/>
        <family val="2"/>
      </rPr>
      <t>Mantener y gestionar la plataforma tecnológica existente, implementar nuevas soluciones tecnológicas que provean en forma oportuna, eficiente y transparente la información necesaria para el cumplimiento de los fines misionales de  la  Beneficencia y formular lineamientos relacionados con estándares y buenas practicas para el manejo de la información.</t>
    </r>
  </si>
  <si>
    <r>
      <t>OBJETIVO:</t>
    </r>
    <r>
      <rPr>
        <sz val="9"/>
        <rFont val="Arial"/>
        <family val="2"/>
      </rPr>
      <t xml:space="preserve"> Planear la adquisición, custodia, registro y entrega de los elementos de consumo y devolutivos en la sede administrativa de la entidad y de los bienes devolutivos de los centros de protección social de la entidad, dando cumplimiento a la normatividad vigente. </t>
    </r>
  </si>
  <si>
    <r>
      <t xml:space="preserve">OBJETIVO: </t>
    </r>
    <r>
      <rPr>
        <sz val="9"/>
        <rFont val="Arial"/>
        <family val="2"/>
      </rPr>
      <t xml:space="preserve">Administrar los recursos físicos que sirven de apoyo la prestación de servicios y el cumplimiento de metas y objetivos institucionales </t>
    </r>
  </si>
  <si>
    <r>
      <t xml:space="preserve">OBJETIVO: </t>
    </r>
    <r>
      <rPr>
        <sz val="9"/>
        <rFont val="Arial"/>
        <family val="2"/>
      </rPr>
      <t>Asegurar la preservación y control de la documentación física que se produzca en la entidad de acuerdo a Tablas de Retención Documental aplicadas en cada dependencia que permita su recibo, entrega, consulta, preservación y disposición final.</t>
    </r>
  </si>
  <si>
    <r>
      <t xml:space="preserve">OBJETIVO: </t>
    </r>
    <r>
      <rPr>
        <sz val="9"/>
        <rFont val="Arial"/>
        <family val="2"/>
      </rPr>
      <t>Planear y ejecutar las actividades de Información y Atención al Ciudadano como instrumento gerencial de participación ciudadana en los asuntos públicos, el acceso a la información y servicios que les permiten ejercer estos derechos, contribuyendo de esta manera al fortalecimiento institucional y a mejorar permanentemente la calidad en la prestación de los servicios</t>
    </r>
  </si>
  <si>
    <r>
      <t>OBJETIVO:</t>
    </r>
    <r>
      <rPr>
        <sz val="9"/>
        <rFont val="Arial"/>
        <family val="2"/>
      </rPr>
      <t xml:space="preserve"> Legalizar el proceso de contratación que requiera la Beneficencia de Cundinamarca, ejerciendo control y seguimiento.</t>
    </r>
  </si>
  <si>
    <r>
      <rPr>
        <b/>
        <sz val="10"/>
        <rFont val="Arial"/>
        <family val="2"/>
      </rPr>
      <t>PROCESO:</t>
    </r>
    <r>
      <rPr>
        <sz val="10"/>
        <rFont val="Arial"/>
        <family val="2"/>
      </rPr>
      <t xml:space="preserve"> DIRECCIONAMIENTO ESTRATÉGICO</t>
    </r>
  </si>
  <si>
    <t>Dimensiones y políticas del MIPG (Modelo Integrado de Planeación y Gestión)</t>
  </si>
  <si>
    <t>Acciones Generadas en el Autodiagnóstico FURAG</t>
  </si>
  <si>
    <t>INICIAL (Enero)</t>
  </si>
  <si>
    <t>META (Diciembre)</t>
  </si>
  <si>
    <t>Participar en las actividades de formulación, actualización e implementación de políticas públicas sociales del Departamento, afines con la misión institucional, en las cuales se convoque a la entidad y delegue la Gerencia.</t>
  </si>
  <si>
    <t>Liderar el ejercicio de Revisión por la Dirección y elaborar el informe.</t>
  </si>
  <si>
    <t>Mantener el Sistema Integrado de Gestión</t>
  </si>
  <si>
    <t>(Número de actividades realizadas / Numero actividades programadas 3) x 100</t>
  </si>
  <si>
    <r>
      <rPr>
        <b/>
        <sz val="9"/>
        <rFont val="Arial"/>
        <family val="2"/>
      </rPr>
      <t>Dimensión</t>
    </r>
    <r>
      <rPr>
        <sz val="9"/>
        <rFont val="Arial"/>
        <family val="2"/>
      </rPr>
      <t xml:space="preserve"> Direccionamiento Estratégico y Planeación
</t>
    </r>
    <r>
      <rPr>
        <b/>
        <sz val="9"/>
        <rFont val="Arial"/>
        <family val="2"/>
      </rPr>
      <t>Políticas:</t>
    </r>
    <r>
      <rPr>
        <sz val="9"/>
        <rFont val="Arial"/>
        <family val="2"/>
      </rPr>
      <t xml:space="preserve">
• Planeación institucional</t>
    </r>
  </si>
  <si>
    <t>Mantener actualizados los modelos de atención a las personas mayores y a las personas con discapacidad mental en los centros de la Beneficencia (anexos técnicos)</t>
  </si>
  <si>
    <r>
      <rPr>
        <b/>
        <sz val="9"/>
        <rFont val="Arial"/>
        <family val="2"/>
      </rPr>
      <t>Dimensión</t>
    </r>
    <r>
      <rPr>
        <sz val="9"/>
        <rFont val="Arial"/>
        <family val="2"/>
      </rPr>
      <t xml:space="preserve"> Información y Comunicación
</t>
    </r>
    <r>
      <rPr>
        <b/>
        <sz val="9"/>
        <rFont val="Arial"/>
        <family val="2"/>
      </rPr>
      <t>Políticas:</t>
    </r>
    <r>
      <rPr>
        <sz val="9"/>
        <rFont val="Arial"/>
        <family val="2"/>
      </rPr>
      <t xml:space="preserve">
• Transparencia, acceso a la información pública y lucha contra la corrupción</t>
    </r>
  </si>
  <si>
    <t>Enviar a la Secretaría General los informes periódicos emitidos por la dependencia, que deban publicarse en el portal web de la entidad y mantener actualizada la información de oferta institucional y tarifas de atención en centros de protección</t>
  </si>
  <si>
    <t>Administrar la ejecución presupuestal de los recursos asignados para atención de las personas consumidoras de sustancias psicoactivas en programa de la Beneficencia.</t>
  </si>
  <si>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Planeación institucional
• Gestión presupuestal y eficiencia del gasto público</t>
    </r>
  </si>
  <si>
    <t>Estados Financieros Vigencia 2020 aprobados por el Consejo Directivo de la Entidad</t>
  </si>
  <si>
    <t>Presentar y sustentar los Estados Financieros Vigencia 2020 al Consejo Directivo de la Entidad para su aprobación</t>
  </si>
  <si>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Gestión presupuestal y eficiencia del gasto público
</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</si>
  <si>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</si>
  <si>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 xml:space="preserve">Gestión con Valores para Resultados 
• Defensa jurídica
</t>
    </r>
    <r>
      <rPr>
        <b/>
        <sz val="9"/>
        <rFont val="Arial"/>
        <family val="2"/>
      </rPr>
      <t xml:space="preserve">Dimensión </t>
    </r>
    <r>
      <rPr>
        <sz val="9"/>
        <rFont val="Arial"/>
        <family val="2"/>
      </rPr>
      <t xml:space="preserve">Talento Humano
</t>
    </r>
    <r>
      <rPr>
        <b/>
        <sz val="9"/>
        <rFont val="Arial"/>
        <family val="2"/>
      </rPr>
      <t xml:space="preserve">Política: </t>
    </r>
    <r>
      <rPr>
        <sz val="9"/>
        <rFont val="Arial"/>
        <family val="2"/>
      </rPr>
      <t>Integridad</t>
    </r>
  </si>
  <si>
    <r>
      <rPr>
        <b/>
        <sz val="9"/>
        <rFont val="Arial"/>
        <family val="2"/>
      </rPr>
      <t xml:space="preserve">Dimensión </t>
    </r>
    <r>
      <rPr>
        <sz val="9"/>
        <rFont val="Arial"/>
        <family val="2"/>
      </rPr>
      <t xml:space="preserve">Gestión con Valores para Resultados 
• Defensa jurídica
• Servicio al Ciudadano
</t>
    </r>
    <r>
      <rPr>
        <b/>
        <sz val="9"/>
        <rFont val="Arial"/>
        <family val="2"/>
      </rPr>
      <t xml:space="preserve">Dimensión </t>
    </r>
    <r>
      <rPr>
        <sz val="9"/>
        <rFont val="Arial"/>
        <family val="2"/>
      </rPr>
      <t xml:space="preserve">Talento Humano
</t>
    </r>
    <r>
      <rPr>
        <b/>
        <sz val="9"/>
        <rFont val="Arial"/>
        <family val="2"/>
      </rPr>
      <t xml:space="preserve">Política: </t>
    </r>
    <r>
      <rPr>
        <sz val="9"/>
        <rFont val="Arial"/>
        <family val="2"/>
      </rPr>
      <t>Integridad</t>
    </r>
  </si>
  <si>
    <r>
      <rPr>
        <b/>
        <sz val="9"/>
        <rFont val="Arial"/>
        <family val="2"/>
      </rPr>
      <t xml:space="preserve">Dimensión </t>
    </r>
    <r>
      <rPr>
        <sz val="9"/>
        <rFont val="Arial"/>
        <family val="2"/>
      </rPr>
      <t xml:space="preserve">Gestión con Valores para Resultados </t>
    </r>
    <r>
      <rPr>
        <b/>
        <sz val="9"/>
        <rFont val="Arial"/>
        <family val="2"/>
      </rPr>
      <t xml:space="preserve">
Política: Defensa jurídica
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r>
      <rPr>
        <b/>
        <sz val="9"/>
        <rFont val="Arial"/>
        <family val="2"/>
      </rPr>
      <t>Dimensión</t>
    </r>
    <r>
      <rPr>
        <sz val="9"/>
        <rFont val="Arial"/>
        <family val="2"/>
      </rPr>
      <t xml:space="preserve"> Gestión con Valores para Resultados 
</t>
    </r>
    <r>
      <rPr>
        <b/>
        <sz val="9"/>
        <rFont val="Arial"/>
        <family val="2"/>
      </rPr>
      <t>Política:</t>
    </r>
    <r>
      <rPr>
        <sz val="9"/>
        <rFont val="Arial"/>
        <family val="2"/>
      </rPr>
      <t xml:space="preserve"> Defensa jurídica</t>
    </r>
  </si>
  <si>
    <t>Ejecutar las actividades del Plan de Acción del MIPG y las demás actividades que se deriven del diligenciamiento del FURAG 2020
Participar en las actividades programadas para la renovación o recertificación al Sistema Integrado de Gestión como actualización documental, reporte de informes e indicadores de gestión, cierre de acciones, auditorías internas y externas, etc.</t>
  </si>
  <si>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Gestión Presupuestal y eficiencia del Gasto público</t>
    </r>
  </si>
  <si>
    <t>Seguimiento, control y pago de Impuestos de los Bienes Inmuebles de propiedad de la Entidad</t>
  </si>
  <si>
    <t>Realizar las actividades de generación, control, solicitud, verificación y trámite de pago de los impuestos de los bienes Inmuebles de la Entidad</t>
  </si>
  <si>
    <t>(Número de inmuebles con pago de impuestos en la vigencia / Número total de inmuebles) x 100</t>
  </si>
  <si>
    <t xml:space="preserve">Seguimiento y control al estado físico de los inmuebles de la entidad </t>
  </si>
  <si>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 xml:space="preserve">Gestión Presupuestal y eficiencia del Gasto público 
</t>
    </r>
  </si>
  <si>
    <t>Realizar el seguimiento al Plan Anticorrupción y atención al Ciudadano y a los riesgos de corrupción, publicar informes cuatrimestrales en la portal web</t>
  </si>
  <si>
    <t>(Número de informes publicados en la portal web / 3 informes</t>
  </si>
  <si>
    <r>
      <rPr>
        <b/>
        <sz val="9"/>
        <rFont val="Arial"/>
        <family val="2"/>
      </rPr>
      <t xml:space="preserve">Dimensión </t>
    </r>
    <r>
      <rPr>
        <sz val="9"/>
        <rFont val="Arial"/>
        <family val="2"/>
      </rPr>
      <t>Control interno</t>
    </r>
    <r>
      <rPr>
        <b/>
        <sz val="9"/>
        <rFont val="Arial"/>
        <family val="2"/>
      </rPr>
      <t xml:space="preserve">
Política: </t>
    </r>
    <r>
      <rPr>
        <sz val="9"/>
        <rFont val="Arial"/>
        <family val="2"/>
      </rPr>
      <t>Control Interno</t>
    </r>
    <r>
      <rPr>
        <b/>
        <sz val="9"/>
        <rFont val="Arial"/>
        <family val="2"/>
      </rPr>
      <t xml:space="preserve">
Dimensión </t>
    </r>
    <r>
      <rPr>
        <sz val="9"/>
        <rFont val="Arial"/>
        <family val="2"/>
      </rPr>
      <t xml:space="preserve">Información y Comunicación
</t>
    </r>
    <r>
      <rPr>
        <b/>
        <sz val="9"/>
        <rFont val="Arial"/>
        <family val="2"/>
      </rPr>
      <t xml:space="preserve">Política:
</t>
    </r>
    <r>
      <rPr>
        <sz val="9"/>
        <rFont val="Arial"/>
        <family val="2"/>
      </rPr>
      <t>• Transparencia, acceso a la información pública y lucha contra la corrupción</t>
    </r>
  </si>
  <si>
    <t>(Número de informes de seguimiento a mapas de riesgo de los procesos de la entidad  y riesgos de corrupción  publicados en la portal web / 1 informe) x 100</t>
  </si>
  <si>
    <t>(Número de funcionarios evaluados/ número total de funcionarios inscritos en carrera administrativa)  x 100</t>
  </si>
  <si>
    <t>Realizar el proceso de inducción a todos los funcionarios nuevos y de reinducción a todos los funcionarios</t>
  </si>
  <si>
    <t>(Número de funcionarios que recibieron inducción y/o reinducción/ Número de funcionarios) x 100</t>
  </si>
  <si>
    <r>
      <t xml:space="preserve">Dimensión Talento Humano
Políticas:
• </t>
    </r>
    <r>
      <rPr>
        <sz val="9"/>
        <rFont val="Arial"/>
        <family val="2"/>
      </rPr>
      <t>Gestión Talento Humano
• Integridad</t>
    </r>
  </si>
  <si>
    <t>Número de actualizaciones del Plan Anual de Adquisiciones realizadas durante la vigencia</t>
  </si>
  <si>
    <r>
      <rPr>
        <b/>
        <sz val="9"/>
        <rFont val="Arial"/>
        <family val="2"/>
      </rPr>
      <t xml:space="preserve">Dimensión </t>
    </r>
    <r>
      <rPr>
        <sz val="9"/>
        <rFont val="Arial"/>
        <family val="2"/>
      </rPr>
      <t xml:space="preserve">Información y Comunicación
</t>
    </r>
    <r>
      <rPr>
        <b/>
        <sz val="9"/>
        <rFont val="Arial"/>
        <family val="2"/>
      </rPr>
      <t xml:space="preserve">Políticas:
</t>
    </r>
    <r>
      <rPr>
        <sz val="9"/>
        <rFont val="Arial"/>
        <family val="2"/>
      </rPr>
      <t>• Transparencia, acceso a la información pública y lucha contra la corrupción</t>
    </r>
  </si>
  <si>
    <t xml:space="preserve">Realizar los estudios previos para contratación de vigilancia, aseguramiento de los bienes de la entidad, Intermediación de Seguros, suministro de combustible y mantenimiento del parque automotor </t>
  </si>
  <si>
    <r>
      <t xml:space="preserve">Dimensión  </t>
    </r>
    <r>
      <rPr>
        <sz val="9"/>
        <rFont val="Arial"/>
        <family val="2"/>
      </rPr>
      <t xml:space="preserve">Información y Comunicación </t>
    </r>
    <r>
      <rPr>
        <b/>
        <sz val="9"/>
        <rFont val="Arial"/>
        <family val="2"/>
      </rPr>
      <t xml:space="preserve">
Política: </t>
    </r>
    <r>
      <rPr>
        <sz val="9"/>
        <rFont val="Arial"/>
        <family val="2"/>
      </rPr>
      <t>Gestión Documental</t>
    </r>
  </si>
  <si>
    <r>
      <t xml:space="preserve">Dimensión  </t>
    </r>
    <r>
      <rPr>
        <sz val="9"/>
        <rFont val="Arial"/>
        <family val="2"/>
      </rPr>
      <t>Gestión con Valores para Resultados</t>
    </r>
    <r>
      <rPr>
        <b/>
        <sz val="9"/>
        <rFont val="Arial"/>
        <family val="2"/>
      </rPr>
      <t xml:space="preserve">
Política: </t>
    </r>
    <r>
      <rPr>
        <sz val="9"/>
        <rFont val="Arial"/>
        <family val="2"/>
      </rPr>
      <t>Gobierno digital</t>
    </r>
    <r>
      <rPr>
        <b/>
        <sz val="9"/>
        <rFont val="Arial"/>
        <family val="2"/>
      </rPr>
      <t xml:space="preserve">
Dimensión</t>
    </r>
    <r>
      <rPr>
        <sz val="9"/>
        <rFont val="Arial"/>
        <family val="2"/>
      </rPr>
      <t xml:space="preserve"> Información y Comunicación</t>
    </r>
    <r>
      <rPr>
        <b/>
        <sz val="9"/>
        <rFont val="Arial"/>
        <family val="2"/>
      </rPr>
      <t xml:space="preserve">
Política: </t>
    </r>
    <r>
      <rPr>
        <sz val="9"/>
        <rFont val="Arial"/>
        <family val="2"/>
      </rPr>
      <t>Transparencia, acceso a la información pública y lucha contra la corrupción</t>
    </r>
  </si>
  <si>
    <r>
      <t>Dimensión</t>
    </r>
    <r>
      <rPr>
        <sz val="9"/>
        <rFont val="Arial"/>
        <family val="2"/>
      </rPr>
      <t xml:space="preserve"> Información y Comunicación</t>
    </r>
    <r>
      <rPr>
        <b/>
        <sz val="9"/>
        <rFont val="Arial"/>
        <family val="2"/>
      </rPr>
      <t xml:space="preserve">
Políticas: </t>
    </r>
    <r>
      <rPr>
        <sz val="9"/>
        <rFont val="Arial"/>
        <family val="2"/>
      </rPr>
      <t>Transparencia, acceso a la información pública y lucha contra la corrupción</t>
    </r>
  </si>
  <si>
    <t>Ejecutar las actividades del Plan de Acción del MIPG
Participar en las actividades programadas para la renovación o recertificación al Sistema Integrado de Gestión como actualización documental, reporte de informes e indicadores de gestión, cierre de acciones, auditorías internas y externas, etc.</t>
  </si>
  <si>
    <t>Publicación del programa de gestión documental y tablas de retención documental
Formular y desarrollar la política de gestión ambiental armonizada al sistema de gestión documental</t>
  </si>
  <si>
    <t>Recibir y dar trámite interno o externo según su naturaleza a todas las peticiones, quejas, reclamos y sugerencias que se presenten en la entidad de manera escrita, presencial, telefónica, por correo electrónico, portal web.
Hacer seguimiento a la solución y respuesta.
Enviar las repuestas en los términos previstos en la ley</t>
  </si>
  <si>
    <t>Brindar atención y orientación adecuada al ciudadano sobre los servicios que presta la Beneficencia  mediante los canales definidos por la Entidad: presencial, escrita, telefónica, correo electrónico y a través de la web.</t>
  </si>
  <si>
    <t xml:space="preserve">(Número de personas orientadas e informadas /Número de solicitudes de atención y orientación) x 100 </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</si>
  <si>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
</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</si>
  <si>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
</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</si>
  <si>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t>
    </r>
  </si>
  <si>
    <r>
      <t xml:space="preserve">Cumplir con las actividades del plan de Acción del MIPG, relacionadas con la </t>
    </r>
    <r>
      <rPr>
        <b/>
        <sz val="9"/>
        <rFont val="Arial"/>
        <family val="2"/>
      </rPr>
      <t xml:space="preserve">POLITICA ATENCION AL CIUDADANO </t>
    </r>
    <r>
      <rPr>
        <sz val="9"/>
        <rFont val="Arial"/>
        <family val="2"/>
      </rPr>
      <t>y las que se deriven del diligenciamiento del FURAG que informará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</si>
  <si>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Dimensión:</t>
    </r>
    <r>
      <rPr>
        <sz val="9"/>
        <rFont val="Arial"/>
        <family val="2"/>
      </rPr>
      <t xml:space="preserve"> Gestión Talento Humano
</t>
    </r>
    <r>
      <rPr>
        <b/>
        <sz val="9"/>
        <rFont val="Arial"/>
        <family val="2"/>
      </rPr>
      <t>Política</t>
    </r>
    <r>
      <rPr>
        <sz val="9"/>
        <rFont val="Arial"/>
        <family val="2"/>
      </rPr>
      <t xml:space="preserve"> Integridad</t>
    </r>
  </si>
  <si>
    <r>
      <rPr>
        <b/>
        <sz val="9"/>
        <rFont val="Arial"/>
        <family val="2"/>
      </rPr>
      <t xml:space="preserve">Dimensión: </t>
    </r>
    <r>
      <rPr>
        <sz val="9"/>
        <rFont val="Arial"/>
        <family val="2"/>
      </rPr>
      <t>Evaluación de Resultados</t>
    </r>
    <r>
      <rPr>
        <b/>
        <sz val="9"/>
        <rFont val="Arial"/>
        <family val="2"/>
      </rPr>
      <t xml:space="preserve">
Política: </t>
    </r>
    <r>
      <rPr>
        <sz val="9"/>
        <rFont val="Arial"/>
        <family val="2"/>
      </rPr>
      <t xml:space="preserve">Seguimiento y evaluación del desempeño institucional
 </t>
    </r>
  </si>
  <si>
    <r>
      <rPr>
        <b/>
        <sz val="9"/>
        <rFont val="Arial"/>
        <family val="2"/>
      </rPr>
      <t xml:space="preserve">Dimensión: </t>
    </r>
    <r>
      <rPr>
        <sz val="9"/>
        <rFont val="Arial"/>
        <family val="2"/>
      </rPr>
      <t xml:space="preserve">Direccionamiento Estratégico y Planeación.
</t>
    </r>
    <r>
      <rPr>
        <b/>
        <sz val="9"/>
        <rFont val="Arial"/>
        <family val="2"/>
      </rPr>
      <t>Política:</t>
    </r>
    <r>
      <rPr>
        <sz val="9"/>
        <rFont val="Arial"/>
        <family val="2"/>
      </rPr>
      <t xml:space="preserve"> Planeación institucional</t>
    </r>
  </si>
  <si>
    <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</si>
  <si>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</si>
  <si>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 Transparencia, acceso a la información pública y lucha contra la corrupción</t>
    </r>
  </si>
  <si>
    <t>Gerente General y Comité de Gestión Institucional y Desempeño</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</si>
  <si>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Integridad 
</t>
    </r>
    <r>
      <rPr>
        <b/>
        <sz val="9"/>
        <rFont val="Arial"/>
        <family val="2"/>
      </rPr>
      <t>Política</t>
    </r>
    <r>
      <rPr>
        <sz val="9"/>
        <rFont val="Arial"/>
        <family val="2"/>
      </rPr>
      <t xml:space="preserve"> Integridad</t>
    </r>
  </si>
  <si>
    <r>
      <rPr>
        <b/>
        <sz val="9"/>
        <rFont val="Arial"/>
        <family val="2"/>
      </rPr>
      <t>Dimensión</t>
    </r>
    <r>
      <rPr>
        <sz val="9"/>
        <rFont val="Arial"/>
        <family val="2"/>
      </rPr>
      <t xml:space="preserve"> Información y Comunicación
</t>
    </r>
    <r>
      <rPr>
        <b/>
        <sz val="9"/>
        <rFont val="Arial"/>
        <family val="2"/>
      </rPr>
      <t xml:space="preserve">Política: </t>
    </r>
    <r>
      <rPr>
        <sz val="9"/>
        <rFont val="Arial"/>
        <family val="2"/>
      </rPr>
      <t xml:space="preserve"> Transparencia, acceso a la información pública y lucha contra la corrupción</t>
    </r>
  </si>
  <si>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Gestión presupuestal y eficiencia del gasto público</t>
    </r>
  </si>
  <si>
    <t>(Número de Audiencias  de conciliación extrajudiciales asistidas / Número audiencias requeridas en la vigencia) x 100</t>
  </si>
  <si>
    <t>Realizar la actualización permanente de la cartera de la Entidad con el fin de llevar el adecuado control sobre los valores que se adeudan a la entidad por este concepto</t>
  </si>
  <si>
    <t>(Número de actividades de seguimiento y control realizadas / Número de actividades programadas) x 100</t>
  </si>
  <si>
    <t>EJE ESTRATEGICO/PROGRAMA/SUBPROGRAMA/PROYECTO.</t>
  </si>
  <si>
    <t>Participar en las actividades programadas para la renovación o recertificación al Sistema Integrado de Gestión como actualización de documentos, reporte de informes e indicadores de gestión, cierre de acciones, auditorías internas y externas, etc.</t>
  </si>
  <si>
    <t>(Número de personas  en situación de discapacidad protegidas en el período / 1500 Programado) x 100</t>
  </si>
  <si>
    <t>Ejecutar el proceso de provisión de empleos, verificar el cumplimiento de  requisitos, elaboración de actos administrativos y afiliaciones a seguridad social.</t>
  </si>
  <si>
    <t>Realizar inducción a los nuevos funcionarios, actualizar y difundir el manual de reinducción a los funcionarios antiguos</t>
  </si>
  <si>
    <t>Liderar la Rendición Pública de Cuentas y Diálogo Ciudadano</t>
  </si>
  <si>
    <t>Asesorar a los líderes de los procesos en la identificación, análisis y valoración de riesgos que permita la implementación o actualización de los mapas de riesgos</t>
  </si>
  <si>
    <t>Líderes de todos los procesos, Técnico y Jefe de Oficina de Planeación y Jefe de Control Interno</t>
  </si>
  <si>
    <t>Proteger de manera integral a las personas adultas mayores que ingresan a los programas de protección de la Beneficencia</t>
  </si>
  <si>
    <t>Administrar la ejecución presupuestal de los recursos asignados para la protección de personas con discapacidad mental y cognitiva en los centros de la Beneficencia.</t>
  </si>
  <si>
    <t>Valor que se determine</t>
  </si>
  <si>
    <t>(Informe de medición de ausentismo elaborado / 1 programado) x 100</t>
  </si>
  <si>
    <r>
      <t xml:space="preserve">Dimensión Talento Humano
Política:
• </t>
    </r>
    <r>
      <rPr>
        <sz val="9"/>
        <rFont val="Arial"/>
        <family val="2"/>
      </rPr>
      <t>Gestión Talento Humano</t>
    </r>
  </si>
  <si>
    <t xml:space="preserve">(Número de Actividades realizadas)  / Número de Actividades programadas 6) x 100 </t>
  </si>
  <si>
    <t xml:space="preserve">(Plan y procedimiento de gestión del conocimiento e innovación
formulados o diseñados  / Número de Actividades programadas 2) x 100 </t>
  </si>
  <si>
    <r>
      <rPr>
        <b/>
        <sz val="9"/>
        <rFont val="Arial"/>
        <family val="2"/>
      </rPr>
      <t xml:space="preserve">Dimensión: </t>
    </r>
    <r>
      <rPr>
        <sz val="9"/>
        <rFont val="Arial"/>
        <family val="2"/>
      </rPr>
      <t xml:space="preserve">Gestión Institucional con Valores para  Resultados
</t>
    </r>
    <r>
      <rPr>
        <b/>
        <sz val="9"/>
        <rFont val="Arial"/>
        <family val="2"/>
      </rPr>
      <t>Política:</t>
    </r>
    <r>
      <rPr>
        <sz val="9"/>
        <rFont val="Arial"/>
        <family val="2"/>
      </rPr>
      <t xml:space="preserve"> Fortalecimiento Organizacional y Simplificación de Procesos </t>
    </r>
  </si>
  <si>
    <t xml:space="preserve">Efectuar el seguimiento y evaluación anual al mapa de riesgos de gestión de los procesos de la sede Administrativa y Centros de Proteccion Social como a los riesgos de corrupción </t>
  </si>
  <si>
    <t>Registrar en el sistema CETIL del Ministerio de Hacienda y Crédito Público, la información de salarios, festivos primas de antigüedad consignada en historia laboral de exfuncionarios de la entidad, para el reconocimiento de pensiones o devolución de dineros</t>
  </si>
  <si>
    <t>Participar en los Comités, Subcomités, Mesas y Submesas de trabajo, relacionadas con la políticas públicas sociales departamentales y sus planes de implementación y donde sea parte o se convoque a la entidad.</t>
  </si>
  <si>
    <t>Realizar actualización de la documentación del Sistema Integrado de Gestión de la entidad.</t>
  </si>
  <si>
    <t>(Número de mapas de riesgos de los procesos actualizados y socializados / Número de procesos - 15) x 100</t>
  </si>
  <si>
    <t>Diligenciar los cuestionarios FURAG, socializar a los líderes de los procesos los planes de acción y resultados que del FURAG se derivan y elaborar los informes de seguimiento</t>
  </si>
  <si>
    <t>Jefe de Oficina de Planeación y Profesional</t>
  </si>
  <si>
    <t>(Número de informes publicados en el portal de la entidad / 5 Informes a publicar) x 100</t>
  </si>
  <si>
    <t>(Número de personas atendidas /Número de  solicitudes)  x 100</t>
  </si>
  <si>
    <t>Valorar la condición de vulnerabilidad del usuario para el ingreso a los programas de protección social,  según los  parámetros establecidos</t>
  </si>
  <si>
    <t>Administrar el recaudo y fiscalización de los ingresos financieros de la entidad</t>
  </si>
  <si>
    <t>Administrar el recaudo de los ingresos financieros de la entidad y controlar su ejecución</t>
  </si>
  <si>
    <t>Cumplir con la presentación de las Declaraciones en los plazos establecidos por las normas que regulan la materia (12 Retención en la fuente, 6 de IVA y 6 de RETEICA).</t>
  </si>
  <si>
    <t>Jefe y Profesionales de la Oficina Asesora Jurídica  y abogados externos y Técnico</t>
  </si>
  <si>
    <t>Jefe y Profesionales de la Oficina Asesora Jurídica</t>
  </si>
  <si>
    <t>Jefe y Profesionales de la Oficina Asesora Jurídica  y abogados externos.</t>
  </si>
  <si>
    <t>Proyectar y actualizar la normatividad  interna conforme a los cambios legislativos y socializar</t>
  </si>
  <si>
    <t>Proyectar, modificar y actualizar las resoluciones internas de la Entidad que sean solicitadas a la Oficina Jurídica</t>
  </si>
  <si>
    <t>Cumplir con las actividades del plan de Acción del MIPG,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</si>
  <si>
    <t>Supervisión del recaudo de ingresos por concepto de arrendamientos de los inmuebles rentables de la entidad</t>
  </si>
  <si>
    <t>Realizar seguimiento y control al recaudo por concepto de cánones de arrendamiento de inmuebles de la entidad.</t>
  </si>
  <si>
    <t>(Valor total de arrendamientos / Ingresos proyectados) x 100</t>
  </si>
  <si>
    <t>Actualización de datos  del sistema de información para la optimización de las operaciones y procedimientos de la Oficina de Bienes</t>
  </si>
  <si>
    <t>Control y seguimiento al convenio Interadministrativo suscrito con la Inmobiliaria Cundinamarquesa</t>
  </si>
  <si>
    <t xml:space="preserve">Realizar el seguimiento y control al estado físico de los centros de protección e inmuebles de la entidad, revisión de presupuestos de obra previos a la contratación de obras de adecuación física, para el mejoramiento de la calidad de vida de los usuarios y evitar el deterioro de los inmuebles </t>
  </si>
  <si>
    <t xml:space="preserve">Seguimiento y control al cumplimiento de los contratos fiduciarios en los cuales la Beneficencia de Cundinamarca posee participación </t>
  </si>
  <si>
    <t>Realizar el seguimiento y control al cumplimiento de los proyectos fiduciarios, con el fin de recibir los beneficios en montos y tiempos establecidos en los contratos de fiducia.</t>
  </si>
  <si>
    <t>Cumplir con las actividades del plan de Acción del MIPG,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</si>
  <si>
    <t xml:space="preserve">Hacer seguimiento a los Planes de Mejoramiento  propuestos en las auditorías internas,  externas  e individuales de acuerdo con los informes emitidos. </t>
  </si>
  <si>
    <t>Hacer seguimiento al cumplimiento del Sistema de Evaluación del Desempeño Laboral, conforme a la normatividad vigente</t>
  </si>
  <si>
    <t>Orientar la elaboración de los acuerdos de gestión por parte de los gerentes públicos de la entidad y evaluar su cumplimiento.</t>
  </si>
  <si>
    <t>Medir la apropiación de todos los servidores públicos al CODIGO DE INTEGRIDAD, mediante encuestas y socializar los resultados.
Divulgar el Código de Integridad en la inducción y reinducción de los funcionarios y contratistas de la entidad
Activar el grupo Gestor de la política de Integridad de la entidad y ejecutar las funciones del mismo
Aplicar encuestas para identificación de  observaciones y mejoras al código de Integridad
Actualizar el Código de Integridad considerando los aportes hechos por los servidores públicos</t>
  </si>
  <si>
    <t>(Número de actividades ejecutadas/ Número de actividades programadas 5)/100</t>
  </si>
  <si>
    <t>Diseñar el Plan Institucional de Bienestar, Capacitación e Incentivos</t>
  </si>
  <si>
    <t xml:space="preserve">(Número de encuestas de bienestar con calificación satisfactoria  / Número total de encuestas diligenciadas) x 100 </t>
  </si>
  <si>
    <t xml:space="preserve">(Número de encuestas de capacitación con calificación satisfactoria  / Número total de encuestas diligenciadas) x 100 </t>
  </si>
  <si>
    <t>Copasst en funcionamiento/ 1</t>
  </si>
  <si>
    <t xml:space="preserve">Conformar y garantizar el funcionamiento del Comité Paritario de Seguridad y Salud en el Trabajo COPASST </t>
  </si>
  <si>
    <t>Secretario General, Profesional Universitario y Copasst</t>
  </si>
  <si>
    <t>Comité de convivencia  en funcionamiento/ 1</t>
  </si>
  <si>
    <t xml:space="preserve">Realizar actividades de inducción y reinducción en el sistema de SSST </t>
  </si>
  <si>
    <t>Número de funcionarios que recibieron inducción y reinducción en el SSST/ Número total de funcionarios y contratistas</t>
  </si>
  <si>
    <t>Secretario General, Profesional Universitario y Comité de convivencia</t>
  </si>
  <si>
    <t>Diseñar el Plan Anual de Trabajo para el cumplimiento del Sistema de Gestión de SST, realizar seguimiento y control a su ejecución</t>
  </si>
  <si>
    <t>Profesional en seguridad y salud en el trabajo</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</si>
  <si>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Política</t>
    </r>
    <r>
      <rPr>
        <sz val="9"/>
        <rFont val="Arial"/>
        <family val="2"/>
      </rPr>
      <t xml:space="preserve"> Integridad</t>
    </r>
  </si>
  <si>
    <t>PROCESO GESTIÓN ALMACÉN E INVENTARIOS</t>
  </si>
  <si>
    <t>Programar los vehículos y los conductores de la entidad, con el fin de asegurar la movilidad de los funcionarios que requieren el servicio en su desempeño laboral</t>
  </si>
  <si>
    <t>(Número de comisiones) / Número de solicitudes) x 100</t>
  </si>
  <si>
    <t>Cumplir con las actividades del plan de Acción del MIPG, como Publicación del programa de gestión documental y tablas de retención documental y las que oriente la Oficina de Planeación
Participar en las actividades 
programadas para la renovación o recertificación al Sistema Integrado de Gestión como actualización documental, reporte de informes e indicadores de gestión, cierre de acciones, auditorías internas y externas, etc.</t>
  </si>
  <si>
    <t>Elaboró Doris Lozano, Profesional Oficina Asesora de Planeación</t>
  </si>
  <si>
    <t>Atender y orientar a las  familias y  autoridades  municipales acerca de los programas de la entidad y otras rutas de atención a personas con derechos vulnerados</t>
  </si>
  <si>
    <t xml:space="preserve">Conformar y garantizar el funcionamiento del Comité de convivencia </t>
  </si>
  <si>
    <t>Administración del parque automotor de la entidad para la buena prestación del servicio</t>
  </si>
  <si>
    <t>Proteger de manera integral a  las personas con discapacidad mental y cognitiva que ingresan a los programas de protección de la Beneficencia.</t>
  </si>
  <si>
    <t>Diseñar  y/o actualizar el Sistema de Gestión de Seguridad y Salud en el Trabajo y garantizar su funcionamiento</t>
  </si>
  <si>
    <t>Profesionales de Contabilidad, Tesorería y Presupuesto</t>
  </si>
  <si>
    <t>MEDICIÓN DE LA GESTIÓN</t>
  </si>
  <si>
    <t>% AVANCE</t>
  </si>
  <si>
    <t>ANÁLISIS</t>
  </si>
  <si>
    <t xml:space="preserve"> SEGUIMIENTO Y EVALUACIÓN  (realiza Oficina Asesora de Planeación)</t>
  </si>
  <si>
    <t>Avance de Indicadores por Proceso</t>
  </si>
  <si>
    <t>Número de indicadores por proceso</t>
  </si>
  <si>
    <t>Dimensiones y políticas del MIPG (Modelo Integrado de Gestión)</t>
  </si>
  <si>
    <t>Acciones  Pendientes de las generadas en el autodiagnóstico MIPG</t>
  </si>
  <si>
    <r>
      <t xml:space="preserve">CÓDIGO: </t>
    </r>
    <r>
      <rPr>
        <sz val="10"/>
        <color indexed="8"/>
        <rFont val="Arial"/>
        <family val="2"/>
      </rPr>
      <t>FT 5020-01-03.14</t>
    </r>
  </si>
  <si>
    <r>
      <t xml:space="preserve">VERSIÓN: </t>
    </r>
    <r>
      <rPr>
        <sz val="10"/>
        <color indexed="8"/>
        <rFont val="Arial"/>
        <family val="2"/>
      </rPr>
      <t>03</t>
    </r>
  </si>
  <si>
    <r>
      <t xml:space="preserve">FECHA: </t>
    </r>
    <r>
      <rPr>
        <sz val="10"/>
        <rFont val="Arial"/>
        <family val="2"/>
      </rPr>
      <t>23/06/2020</t>
    </r>
  </si>
  <si>
    <r>
      <rPr>
        <b/>
        <sz val="10"/>
        <rFont val="Arial"/>
        <family val="2"/>
      </rPr>
      <t>PROCEDIMIENTO:</t>
    </r>
    <r>
      <rPr>
        <sz val="10"/>
        <rFont val="Arial"/>
        <family val="2"/>
      </rPr>
      <t xml:space="preserve">  SEGUIMIENTO A LA GESTIÓN INSTITUCIONAL</t>
    </r>
  </si>
  <si>
    <r>
      <rPr>
        <b/>
        <sz val="10"/>
        <rFont val="Arial"/>
        <family val="2"/>
      </rPr>
      <t xml:space="preserve">FORMATO:  </t>
    </r>
    <r>
      <rPr>
        <sz val="10"/>
        <rFont val="Arial"/>
        <family val="2"/>
      </rPr>
      <t>SEGUIMIENTO AL PLAN DE ACCIÓN</t>
    </r>
  </si>
  <si>
    <t>Se actualizó el modelo de atención a las personas adultas mayores para el proceso competitivo Nº 02 de 2021</t>
  </si>
  <si>
    <t xml:space="preserve">Se han adelantado las gestiones necesarias para determinar los responsables - dos procesos pendientes de calificación </t>
  </si>
  <si>
    <t>Se emitió fallo de dos expedientes, uno pendiente por calificación de investigación</t>
  </si>
  <si>
    <t>Se formuló el correspondiente pliego de cargos</t>
  </si>
  <si>
    <t>Se emitió un fallo sancionatorio y un archivo de investigación</t>
  </si>
  <si>
    <t>Se realizó un traslado por competencia, luego de realizar la indagación preliminar</t>
  </si>
  <si>
    <t>Se realizó la Evaluacion Anual del desempeño laboral a 30 Empleos públicos de carrera administrativa vigencia 2020-2021</t>
  </si>
  <si>
    <t>Se realizó el proceso de  inducción Institucional a cuatro funcionarios nuevos</t>
  </si>
  <si>
    <t>Se formuló y aprobó el Plan Institucional de Capacitación, Bienestar e Incentivos vigencia 2021</t>
  </si>
  <si>
    <t xml:space="preserve">Se conformó el Comité Paritario de Seguridad y Salud en el Trabajo COPASST </t>
  </si>
  <si>
    <t>Plan de Trabajo del SGSST diseñado / 1 Programado) x 100</t>
  </si>
  <si>
    <t>Se mantiene trabajo virtual en el 70% de los funcionarios por razones de salud y prevención de contagios por la pandemia</t>
  </si>
  <si>
    <t>No se han aplicado encuestas de satisfacción a las actividades de capacitación</t>
  </si>
  <si>
    <t>Se ha convocado a todos los funcionarios de la entidad y empleados de los centros de protección y sus familias para que se inscriban a los cursos virtuales ofrecidos por el Sena, ESAP y el Lenguaje Claro del DNP virtual</t>
  </si>
  <si>
    <t>El 31 de mayo de 2021 se inició el proceso en la tienda virtual del Estado Colombiano para la actualización de las licencias del antivirus.  El 15 de junio terminó el proceso con la Orden de Compra Nº 70083 por valor de $8.710.968, licencias que quedan actualizadas hasta el 12 de junio de 2022</t>
  </si>
  <si>
    <t>Durante el primer semestre de 2021 de atendieron 47 solicitudes de forma presencial los cuales terminaron con éxito. 
Se atendieron con éxito 5 asistencias vía Anydesk.
Se elaboraron los estudios previos para la contratación del soporte del sistema Financiero SWIM.  Se suscribió la OPS 021 de 2021 por valor de $60.0000.000</t>
  </si>
  <si>
    <t>(Número de planes formulados / Total de planes requeridos 5) x 100</t>
  </si>
  <si>
    <t>Formular en coordinación con las demás dependencias de la entidad los siguientes planes para la vigencia 2021: El Plan de Acción, Plan Anticorrupción y Atención al Ciudadano, Plan de Asistencia Técnica, Plan Operativo Anual de inversión y el Plan de Participación Ciudadana.</t>
  </si>
  <si>
    <t>(Número de reportes de seguimiento a la ejecución física y financiera del plan de acción y plan indicativo en el en el sistema de seguimiento del Departamento / 12 programados) x 100</t>
  </si>
  <si>
    <t>Se han elaborado 6 informes de estadísticas de atención en centros de protección de la Beneficencia, los cuales se socializaron por correo electrónico a los líderes de los procesos de protección social y direccionamiento estratégico</t>
  </si>
  <si>
    <t>La audiencia de Rendición Pública de Cuentas está programada para diciembre de 2020</t>
  </si>
  <si>
    <t>La jornada de Revisión por la Dirección con todos los líderes de los procesos, se programó para el 1 de septiembre a las 9 a.m.</t>
  </si>
  <si>
    <t>Los mapas de riesgos de gestión de los procesos se encuentran actualizados por los líderes de los procesos y están publicados en la ruta de consulta interna de la entidad</t>
  </si>
  <si>
    <t>Gerente General,  Jefe de Oficina y Profesional Oficina Planeación</t>
  </si>
  <si>
    <r>
      <rPr>
        <b/>
        <sz val="9"/>
        <color indexed="8"/>
        <rFont val="Arial"/>
        <family val="2"/>
      </rPr>
      <t xml:space="preserve">Dimensión: </t>
    </r>
    <r>
      <rPr>
        <sz val="9"/>
        <color indexed="8"/>
        <rFont val="Arial"/>
        <family val="2"/>
      </rPr>
      <t>Direccionamiento Estratégico y Planeación</t>
    </r>
  </si>
  <si>
    <t>Liderar la formulación y actualización de los proyectos de inversión de la entidad en cumplimiento de su misión institucional.</t>
  </si>
  <si>
    <t>Formular en coordinación con las dependencias competentes los proyectos de inversión de la entidad.</t>
  </si>
  <si>
    <t>(Número de proyectos formulados y/o actualizados / 6 programados) x 100</t>
  </si>
  <si>
    <t xml:space="preserve">En el primer semestre del año se actualizaron dos veces cada uno de los proyectos de Inversión de atención a personas adultas mayores y a personas con discapacidad mental registrados en banco, para adicionar recursos de transferencia del Departamento por Decreto 131 del 21 de abril de 2021 y Decretos 205 y 216 del 28 de mayo. </t>
  </si>
  <si>
    <t>Se han realizado 6 reportes, uno cada mes, de seguimiento físico y financiero a las metas de la Beneficencia en el Plan Departamental de Desarrollo Cundinamarca Región que Progresa 2020-2024, en el sistema de seguimiento del Departamento.
Adicionalmente se han realizado 6 reportes, uno cada mes, en el SUIFP Territorio del DNP, de los tres proyectos de inversión de la entidad.</t>
  </si>
  <si>
    <t>Se elaboró un informe de seguimiento al Plan de Acción 2020, un informe de seguimiento al POAI 2020, un informe de seguimiento al POAI 2021 (por modificación en abril y mayo) y dos informes trimestrales de seguimiento al Plan de Asistencia Técnica.</t>
  </si>
  <si>
    <t>Se diligenció el formulario FURAG vigencia 2020 en el primer trimestre del año 2021, se socializaron en reunión presencial las recomendaciones del DAFP al equipo de la Secretaría General, que comprende 7 procesos de apoyo y se enviaron por correo electrónico solicitando además el plan de acción de cada uno de los procesos</t>
  </si>
  <si>
    <t>Para la Vigencia 2021 el rubro de venta de activos representa el 50% del total de presupuesto de ingresos de la entidad, el cual se ha visto afectado por la baja ejecución a la fecha de corte, refleja un 4.8% de ejecución lo que afecta la programación de pagos</t>
  </si>
  <si>
    <t>Los Estados Financieros fueron aprobados por el Consejo Directivo de la Entidad en marzo de 2021</t>
  </si>
  <si>
    <t>La Beneficencia no cuenta con recursos que permitan la puesta en marcha de este proyecto en la actual vigencia</t>
  </si>
  <si>
    <t>Se han elaborado y reportado todos los informes anuales y trimestrales a la Dian, Contraloría Departamental, Secretaría Distrital, Contaduría General de la Nación y la Secretaría de Hacienda del Departamento</t>
  </si>
  <si>
    <t>En enero de 2021 se publicó el PAA en el portal de la Entidad y en la plataforma del  SECOP II se viene realizando  todas las modificaciones.</t>
  </si>
  <si>
    <t>Se publicó en Plan Anual de Adquisiciones para la vigencia 2021 en las fechas previstas por la ley, y a la fecha esta actualizado con las modificaciones ordenadas.</t>
  </si>
  <si>
    <t>A la fecha 30 de junio se han realizado las compras de elementos de papelería, elementos de bio seguridad y compra de software</t>
  </si>
  <si>
    <t>A la fecha se han realizado las resoluciones de baja No. 186, 187, 188 de fecha 10 de junio de 2021, correspondientes a 4.024 elementos.</t>
  </si>
  <si>
    <t>A la fecha se ha elaborado un informe de  seguimiento al Plan Anual de Adquisiciones vigencia 2020 y se publicó en el portal web de la entidad y en la plataforma del  SECOP II</t>
  </si>
  <si>
    <t>A 30 de junio de 2021  se recepcionaron 11 Derechos de Petición a los cuales se dió respuesta oportuna</t>
  </si>
  <si>
    <t>A 30 de junio de 2021 se recepcionaron 53 Acciones de Tutela de las cuales 23 requerían respuesta por parte de la entidad y las 30 restantes eran de fallo a favor de la entidad o de conocimiento. De las 23 Acciones de tutelas,  1 fue requerida por el Consejo de Estado, 21 por Juzgados y 1 por el Tribunal.</t>
  </si>
  <si>
    <t>A 30 de junio de junio de 2021 se efectuaron 12 reuniones de Comité de audiencias de conciliación  para acudir ante Juzgados y Procuraduría, así:  1 Conciliaciones Judiciales y 1 Conciliaciones Extrajudiciales.</t>
  </si>
  <si>
    <t>A 30 de junio de 2021 fueron  notificados cinco (5) procesos nuevos a la Beneficencia de Cundinamarca, los cuales están siendo atendidos debidamente por la entidad.</t>
  </si>
  <si>
    <t>A 30 de junio de 2021 no fue radicado ninguna resolución para revisión.</t>
  </si>
  <si>
    <t>Se han publicado en la pagina web, 2 informes de  procesos activos, trimestralmente, en los que esta vinculada la entidad.</t>
  </si>
  <si>
    <t>A 30 de junio de 2021 no fue radicado ninguna  solicitud de concepto.</t>
  </si>
  <si>
    <t xml:space="preserve">Se elaboró el seguimiento al Plan Anual de Anticorrupción y Atención al Ciudadano, con corte a abril 30 de 2021. Pendiente de seguimiento en agosto y diciembre de 2021 </t>
  </si>
  <si>
    <t>La oficina de Control Interno planeó, programó y lideró la ejecución de las auditorías internas de calidad en la vigencia 2021 en coordinación con el equipo auditor. Pendiente realizar auditoría a los centros de Bienestar del Adulto Mayor San José en Facatativá y en Villeta.</t>
  </si>
  <si>
    <t>La Oficina de Control interno dentro de su esquema de presentación de informes a entes de control presenta un avance del 75%, según exigencias.</t>
  </si>
  <si>
    <t>Con corte al mes de junio de 2021 se continua con la actualización y escaneo de los contratos de arrendamiento, escrituras, certificados de tradición y libertad, recibos de impuestos prediales, y la actualización de la información en el sistema de información de la Oficina (excel y aplicativo PROPIEDAD)</t>
  </si>
  <si>
    <t>Con corte a mayo de 2021, se refleja una cartera de  $1.482.013.574,43, de las vigencias 2019, 2020 y 2021.</t>
  </si>
  <si>
    <t>Con corte al mes de mayo de 2021 la EIC ha recaudado por concepto de arrendamientos la suma de $2.345.362.012,05 y con corte a junio de 2021 la Beneficencia  a recaudado la suma de $34.227.344, para un total de $2.379.639.356,05 de los $5.100.000.000 proyectados para la vigencia 2021.</t>
  </si>
  <si>
    <t>Con corte al mes de junio de 2021, se han generado 254 facturas de impuesto predial, solo se ha realizado el pago de 13 de ellas:
* CL 66 59 31 CO PARQUE DE LOS CIPRESES INT 2 TO 8 AP 202 DP 07 GA 80
* CL 66 59 31 CO PARQUE DE LOS CIPRESES TO 8 AP PH 1203 DP 45 GA 50 GA 55
* CL 14 A 5 33 MZ 12 CS 04 CO PARQUES DEL MUÑA
* TV 5 14 40 MZ 13 CS 19 CO PARQUES DEL MUÑA
* KR 6 A 14 21 MZ 1 CS 18 CO PARQUES DEL MUÑA
* KR 30 48 30 ED TORRES DE BELALCAZAR LC 17 ANCLA</t>
  </si>
  <si>
    <t>Se aplicaron  474 encuestas de medición de satisfacción de los usuarios y sus familias en 8 centros de protección, CME La Colonia 98, CFE JJ Vargas 97, CBA San José en Facatativá 38, CBA Arbelaez 85, CBA Belmira en Fusagasugá 46, CBA San Pedro Claver en Bogotá 62, CBA en Villeta 20, Instituto San José en Chipaque 28,  donde el nivel de satisfacción se encuentra entre excelente y bueno en el 97%. Se determinaron las acciones de mejora pertinentes a cada centro de protección, se socializaron y a la fecha se han puesto en práctica (proceso de mejora continua).</t>
  </si>
  <si>
    <t>Se aplicaron 42 encuestas a personas que recibieron servicios por los responsables de procesos administrativos en la entidad, así:
7 de Trabajo social y 32 atención alcaldes (protección social), evaluando los siguientes aspectos:
1. Conocimiento del tema: 100% excelente
2.Respuesta clara y oportuna: 100% excelente.
3. El tiempo para ser atendido: 98% excelente, 2% bueno 
4. Actitud y disposición del funcionario para atenderle: 100% excelente</t>
  </si>
  <si>
    <t xml:space="preserve">Se han elaborado 2 informes trimestrales de PQRS y resultados de las encuestas de percepción de los servicios que brinda la entidad se encuentran publicados en el portal web de la entidad. </t>
  </si>
  <si>
    <t>Se publicaron y/o reportado todos los informes en la Plataforma SIA OBSERVA, así mismo se publicaron en secop II todos los informes y documentos elaborados por los supervisores de los contratos.</t>
  </si>
  <si>
    <t>A junio 30 se han realizado todos los procesos de contratación solicitados por cada una de las dependencias, de conformidad con el Plan Anual de Adquisiciones 2021 y normatividad vigente
Se han suscrito 34 contratos donde la entidad es la contratista y 67 donde la entidad es la contratante con alcaldías municipales</t>
  </si>
  <si>
    <t>No se han elaborado estudios previos para la contratación porque se priorizan las actividades según el flujo de caja de la entidad</t>
  </si>
  <si>
    <t>Están publicadas las TRD y se publicará el Acto Administrativo, emanado por parte del Consejo Departamental de Archivo, donde se evidencie la aprobación definitiva de la actualización de las Tablas de Retención Documental para la Entidad.</t>
  </si>
  <si>
    <r>
      <t>La Oficina Asesora de Planeación ha realizado la actualización en el Sistema Integrado de Gestión de 18 documentos y creación de</t>
    </r>
    <r>
      <rPr>
        <b/>
        <sz val="9"/>
        <rFont val="Arial"/>
        <family val="2"/>
      </rPr>
      <t xml:space="preserve"> 8</t>
    </r>
    <r>
      <rPr>
        <sz val="9"/>
        <rFont val="Arial"/>
        <family val="2"/>
      </rPr>
      <t xml:space="preserve"> nuevos. Todas estas actualizaciones fueron comunicadas a través de correos electrónicos a todos los usuarios y están publicadas en la ruta de consulta interna.</t>
    </r>
  </si>
  <si>
    <t>En enero de 2021 se publicaron en el portal web de la entidad los siguientes documentos: Seguimiento al Plan de Acción 2020, Seguimiento al POAI 2020
Plan Anual de Acción 2021 
Plan Anticorrupción y Atención al Ciudadano 2021
Plan Operativo Anual de Inversión 2021
Plan de Participación Ciudadana 2021
Evaluación de la Rendición Publica de Cuentas 2020</t>
  </si>
  <si>
    <t>Durante el semestre se han realizado 30 actividades de supervisión técnica a los Centros de Protección al Adulto Mayor a través de reuniones virtuales, llamadas telefónicas, correo electrónico y video llamadas.</t>
  </si>
  <si>
    <t xml:space="preserve">A 30 de junio de 2021 se han atendido 1258 personas con discapacidad mental y cognitiva al programa (634 mujeres y 624 hombres), </t>
  </si>
  <si>
    <t>Desde trabajo social se atendieron 92 solicitudes de cupos de manera escrita y 108 personas orientadas de manera personal, vía telefónica, virtual y procedentes de las comisarias de familia, Secretarías de  Desarrollo Social, familias y alcaldes de los municipios.
Se les atiende y orienta a todos los que requieran el servicio</t>
  </si>
  <si>
    <t>En junio de 2021, 467 personas se atienden mediante contrato interadministrativo con las alcaldías de Cundinamarca, 552 a través de  Convenio con  Bogotá 
El 64% de personas atendidas están por convenio y con respecto a la meta del 70% para la vigencia, equivale al 96%</t>
  </si>
  <si>
    <t>Los contratos vigentes en el primer semestre de 2021 ejecutaron los recursos de cooperación acordados con la Beneficencia en la atención de los usuarios del 1 al 15 de enero de 2021.</t>
  </si>
  <si>
    <t>Desde  la  Subgerencia de Proteccion  Social se enviaron 16 notas de prensa para ser publicados en el portal  Web de la entidad, luego de ser  revisados, editados y aprobados por  la Secretaría de Prensa del Departamento</t>
  </si>
  <si>
    <t>A 30 de junio se han comprometido $17.133.429.492 de $42.222.925.712.
Este proyecto se encuentra amparado hasta el mes de septiembre y el resto del año depende de los recursos que transfiera el Departamento para poder comprometerlos en la atención a esta población.</t>
  </si>
  <si>
    <t>A 30 de junio se han comprometido $7.462.304.520 de $17.786.551.297 programado. La entidad ha ejecutado este porcentaje a través de las solicitudes de disponibilidad y compromiso necesarias para el buen funcionamiento de la entidad a esta fecha de corte.</t>
  </si>
  <si>
    <t>En el portal web de la entidad están publicados los Informes Financieros mensuales (Estados Financieros, Ejecuciones Presupuestales Activas y Pasivas)</t>
  </si>
  <si>
    <t xml:space="preserve">
En marzo y abril de 2021 se realizó la auditoría interna al Sistema Integrado de Gestión del proceso de protección social en la sede administrativa y en los centros de protección social de la entidad.
Se reportó la información de seguimiento a las Acciones de Revisión por la Dirección establecidas en 2020.  No se definieron acciones de Mejora en la Auditoría Interna al SIG 2020 </t>
  </si>
  <si>
    <t xml:space="preserve">
En abril de 2021 se realizó la auditoría interna al Sistema Integrado de Gestión del proceso Gestión Financiera y se reportó la información de seguimiento a las Acciones de Revisión por la Dirección establecidas en 2020.  No se definieron acciones de Mejora en la Auditoría Interna al SIG 2020 </t>
  </si>
  <si>
    <t xml:space="preserve">Pendiente por realizar tareas de acciones para la implementación del MIGP
En abril de 2021 se realizó la auditoría interna al Sistema Integrado de Gestión de todos los procesos </t>
  </si>
  <si>
    <t>A la fecha se han realizado 14 actualizaciones al Plan Anual de Adquisiciones.</t>
  </si>
  <si>
    <t xml:space="preserve">En abril de 2021 se realizó la auditoría interna al Sistema Integrado de Gestión del proceso Gestión Almacén e Inventarios, se reportó la información de seguimiento a las Acciones de Revisión por la Dirección establecidas en 2020.  Se han ejecutado 5 de 6 acciones de mejora identificadas en la Auditoría Interna al SIG 2020 </t>
  </si>
  <si>
    <t>Se ha dado cumplimiento a la programación del parque automotor, conforme a las solicitudes de las diferentes dependencias de la entidad</t>
  </si>
  <si>
    <t xml:space="preserve">Se realizan los informes correspondientes según la normatividad vigente </t>
  </si>
  <si>
    <t>A 30 de junio de 2021, la Beneficencia recibió y respondido en los términos que la ley 1755  de 2015 determina, 553 PQRS, entre ellas 528 solicitudes, 21 quejas por el no pago de la Beneficencia a los contratistas que administraron el CBA Belmira en Fusagasugá y 4 felicitaciones por los servicios recibidos por los usuarios en el mismo Centro por parte de las hermanas Franciscanas de Santa Clara y todos sus empleados</t>
  </si>
  <si>
    <t>Durante la vigencia 2021 se han atendido de manera telefónica a 270 personas, 38 por correo electrónico y por buzón del portal web, 24 por los buzones institucionales y sistema Orfeo 532 para un total de 864.  En la vigencia no se ha atendido de manera personal, dando trámite a todas las solicitudes de manera virtual y telefónica.</t>
  </si>
  <si>
    <t xml:space="preserve">
En abril de 2021 se realizó la auditoría interna al Sistema Integrado de Gestión del proceso Sistema de Información y Atención al Ciudadano, se reportó la información de seguimiento a las Acciones de Revisión por la Dirección establecidas en 2020. No se determinaron acciones de mejora en la Auditoría Interna al SIG 2020.</t>
  </si>
  <si>
    <t xml:space="preserve">
En abril de 2021 se realizó la auditoría interna al Sistema Integrado de Gestión del proceso Gestión Contractual, se reportó la información de seguimiento a las Acciones de Revisión por la Dirección establecidas en 2020.  Se ejecutaron las 4 acciones de mejora identificadas en la Auditoría Interna al SIG 2020.</t>
  </si>
  <si>
    <t xml:space="preserve">Se han elaborado 6 informes, uno cada mes de atención a víctimas del conflicto armado y dos informes solicitados por la Secretaría de Gobierno </t>
  </si>
  <si>
    <r>
      <t xml:space="preserve">Durante la vigencia </t>
    </r>
    <r>
      <rPr>
        <sz val="9"/>
        <color indexed="8"/>
        <rFont val="Arial"/>
        <family val="2"/>
      </rPr>
      <t>2021 se ha brindado asistencia de manera telefónica y virtual a 64 alcaldías para la suscripción de 67 contratos interadministrativos con la Beneficencia, a  través de los cuales se hace posible la prestación de servicios de protección social a las personas más pobres y vulnerables del Departamento.
De manera permanente se mantiene comunicación con las alcaldías para lograr el pago oportuno de las obligaciones económicas derivadas de estos contratos y que le permiten a la Beneficencia cofinanciar los servicios de protección social</t>
    </r>
  </si>
  <si>
    <t>Se han presentado y pagado todas las Declaraciones a la Dian (rete fuente, reteiva e IVA)  y a la Secretaría de Hacienda Distrital (Reteica)</t>
  </si>
  <si>
    <r>
      <t xml:space="preserve">Con corte al mes de junio y de acuerdo con el informe de gestión de inmuebles, se consideran 418 unidades administrados, de los cuales se encuentran 264 arrendados en 150 contratos de arrendamiento, 92 inmuebles desocupados
</t>
    </r>
    <r>
      <rPr>
        <b/>
        <sz val="9"/>
        <color indexed="8"/>
        <rFont val="Arial"/>
        <family val="2"/>
      </rPr>
      <t>NOTA</t>
    </r>
    <r>
      <rPr>
        <sz val="9"/>
        <color indexed="8"/>
        <rFont val="Arial"/>
        <family val="2"/>
      </rPr>
      <t xml:space="preserve">: Se tienen 34 unidades en comodato, 2 en estudio de títulos (colegio de Cúcuta), 3 procesos jurídicos (garajes del centro), 14 en proceso de venta (falta escrituración)  y 9 institucionales.  </t>
    </r>
  </si>
  <si>
    <t>Se revisaron y evaluaron los informes de gestión de administración de inmuebles entregados por la Empresa Inmobiliaria correspondientes a los períodos de enero a mayo del 2021.</t>
  </si>
  <si>
    <t>Con corte al mes de junio de 2021, se ha realizado el seguimiento a los once (11) proyectos fiduciarios, los cuales se encuentran en estado de liquidación, liquidados y en ejecución.</t>
  </si>
  <si>
    <t>Se realizó seguimiento y evaluación al mapa de riesgos establecido en la Entidad tanto para la parte administrativa como de los centros de protección</t>
  </si>
  <si>
    <t>Se formularon los Acuerdos de Gestión por parte de 10 funcionarios que ocupan empleos de libre nombramiento y remoción vigencia 2021</t>
  </si>
  <si>
    <t xml:space="preserve">Se conformó el Comité de Convivencia </t>
  </si>
  <si>
    <t>Se dio respuesta en términos de ley a 126 solicitudes recibidas en la entidad</t>
  </si>
  <si>
    <t>Se publicaron todos los informes, requerimiento y demás documentos  en el portal web de la entidad</t>
  </si>
  <si>
    <t>El sistema no está parametrizado para realizar la migración, ya se reportó al siiweb y el almacén está terminando de consolidar la información para migrar la misma al siiweb</t>
  </si>
  <si>
    <t>En enero de 2021 se formularon los siguientes planes para la vigencia:
Plan Anual de Acción
Plan Anticorrupción y Atención al Ciudadano
Plan de Asistencia Técnica
Plan Operativo Anual de Inversión
Plan de Participación Ciudadana
Están publicados en el portal web de la entidad.</t>
  </si>
  <si>
    <t>(Número de informes elaborados de seguimiento al plan de acción, POAI y Plan de Asistencia Técnica/ 7 programados) x 100</t>
  </si>
  <si>
    <t>Durante el semestre se han realizado 42 actividades de supervisión técnica a los Centros de Protección a Personas con Discapacidad Mental y Cognitiva de manera presencial y a través de reuniones virtuales, llamadas telefónicas, correo electrónico y video llamadas.
En el CME La Colonia: 15 visitas
CFE José Joaquín Vargas: 16 visitas
Instituto San José en Chipaque: 11 visitas</t>
  </si>
  <si>
    <t>A 30 de junio se han comprometido $15.621.219.590 de $22.777.074.288 programados para la vigencia. La ejecución contiene compromisos para la actual vigencia y se ha pagado en la mayoría de los centros hasta el mes de Junio de 2021.</t>
  </si>
  <si>
    <t>Se inició el año 2021 con 497 procesos, a los cuales se les ha realizó seguimiento permanente por parte del Técnico de la Oficina de manera virtual en los diferentes Juzgados, Tribunales y Cortes, informando debidamente a los Abogados  que representan a la entidad.</t>
  </si>
  <si>
    <t xml:space="preserve">Se actualizó el Plan de mejoramiento 2018 y 2019 auditoria especial.
En abril de 2021 se realizó la auditoría interna al Sistema Integrado de Gestión del proceso Gestión Bienes Inmubles, se reportó la información de seguimiento a las Acciones de Revisión por la Dirección establecidas en 2020 y se ejecutaron las 7acciones de Mejora determinadas en la Auditoría Interna al SIG 2020 </t>
  </si>
  <si>
    <t>Se realizó  capacitación sobre nuevo código disciplinario único ley 1952 de 2019, principales cambios con relación al código anterior. Se tiene programada otra capacitación</t>
  </si>
  <si>
    <t xml:space="preserve">En abril de 2021 se realizó la auditoría interna al Sistema Integrado de Gestión del proceso Gestión Control Disciplinario, se reportó la información de seguimiento a las Acciones de Revisión por la Dirección establecidas en 2020.  No se definieron acciones de Mejora en la Auditoría Interna al SIG 2020 </t>
  </si>
  <si>
    <t xml:space="preserve">Se nombraron y posesionaron cuatro Servidores Públicos, dos de libre Nombramiento y Remoción (Tesorero General y Almacenista General) y dos en provisionalidad (Secretaria y Auxiliar Administrativo) </t>
  </si>
  <si>
    <t>Se realizó la divulgación del Código de Integridad y se realizó el taller de valores de integridad.  Se han enviado los valores por correo electrónico institucional</t>
  </si>
  <si>
    <t xml:space="preserve">
1) Estandarizar, publicar y utilizar todas las herramientas diseñadas en el marco de la implementación del Sistema de Seguridad y Salud en el Trabajo.</t>
  </si>
  <si>
    <r>
      <t xml:space="preserve">Cumplir con las actividades del Plan de Acción del MIPG </t>
    </r>
    <r>
      <rPr>
        <b/>
        <sz val="9"/>
        <rFont val="Arial"/>
        <family val="2"/>
      </rPr>
      <t>POLITICA TALENTO HUMANO</t>
    </r>
  </si>
  <si>
    <t>En la auditoría interna al Sistema Integrado de Gestión en 2020, se hallaron tres oportunidades de Mejora y se establecieron once acciones para su cierre.  A 18 de enero de 2021,  se  ejecutaron estas acciones por parte de los líderes del proceso.
En 2021 se realizó la auditoría interna a los proceso de Direccionamiento estratégico y Administración del Sistema Integrado de Gestión 
Se están ejecutando las actividades precontractuales del ente certificador para iniciar proceso de auditoría 2021</t>
  </si>
  <si>
    <t>1. Definir los lineamientos y directrices de conflicto de intereses.</t>
  </si>
  <si>
    <t>1) Activar el grupo Gestor de la política de Integridad de la entidad y ejecutar las funciones del mismo
2) Aplicar encuestas para identificación de  observaciones y mejoras al código de Integridad
3) Actualizar el Código de Integridad considerando los aportes hechos por los servidores públicos</t>
  </si>
  <si>
    <t>Definir la política de clasificación y reserva de información y expedir el acto administrativo que determina la información reservada y clasificada de la entidad (Trabajo conjunto entre todas las dependencias competentes)</t>
  </si>
  <si>
    <t xml:space="preserve">Se continua con el cumplimiento del Plan de Acción de MIPG
En abril de 2021 se realizó la auditoría interna al Sistema Integrado de Gestión del proceso Gestión Informática, se reportó la información de seguimiento a las Acciones de Revisión por la Dirección establecidas en 2020.  No se definieron acciones de Mejora en la Auditoría Interna al SIG 2020 </t>
  </si>
  <si>
    <t xml:space="preserve">En abril de 2021 se realizó la auditoría interna al Sistema Integrado de Gestión del proceso Gestión Recursos Físicos, se reportó la información de seguimiento a las Acciones de Revisión por la Dirección establecidas en 2020.  No se determinaron acciones de mejora en la Auditoría Interna al SIG 2020 </t>
  </si>
  <si>
    <t xml:space="preserve">
En abril de 2021 se realizó la auditoría interna al Sistema Integrado de Gestión del proceso Gestión Documental, se reportó la información de seguimiento a las Acciones de Revisión por la Dirección establecidas en 2020.  Se ejecutaron las 5 acciones de mejora identificadas en la Auditoría Interna al SIG 2020.
Pendiente formular y desarrollar la política de gestión ambiental armonizada al sistema de gestión documental</t>
  </si>
  <si>
    <t>Cumplir al 100% con la planeación institucional</t>
  </si>
  <si>
    <r>
      <rPr>
        <b/>
        <sz val="9"/>
        <rFont val="Arial"/>
        <family val="2"/>
      </rPr>
      <t xml:space="preserve">Vigencia   Hallazgos  Cerrados  En ejecución
</t>
    </r>
    <r>
      <rPr>
        <sz val="9"/>
        <rFont val="Arial"/>
        <family val="2"/>
      </rPr>
      <t xml:space="preserve">
   2018                25                 22                 3
   2019                  7                   0                  7
Especial
   2019                12                   9                 3
No presencial
___________________________________
 TOTAL               44                 31               13
Número de Hallazgos cerrados: 31 
Número de hallazgos identificados por ente de control: 44</t>
    </r>
  </si>
  <si>
    <t>No se ha iniciado la creación del modelo de atención</t>
  </si>
  <si>
    <t>A junio 20, en el CFE José Joaquín Vargas 251 personas en situación normal nutricional de 484 atendidas, correspondiente al 52%.
En el CME La Colonia 292 personas en situación normal nutricional de 446 atendidas, correspondiente al 65%.
En el Instituto San José en Chipaque 45 personas en situación normal nutricional de 95 atendidas, correspondiente al 47%
Lo anterior arroja un resultado total de 55% de personas con discapacidad mental y/o cognitiva con situación normal nutricional
Las personas con discapacidad mental atendidas presentan problemas que afectan su estado nutricional, como baja ingesta, dependencia para comer, enfermedades somáticas de base, la polimedicación psiquiátrica y somática, problemas de masticación, etc, razón por la cual se fija una meta anual del 60%</t>
  </si>
  <si>
    <r>
      <t xml:space="preserve">A 30 de junio de </t>
    </r>
    <r>
      <rPr>
        <sz val="9"/>
        <color indexed="8"/>
        <rFont val="Arial"/>
        <family val="2"/>
      </rPr>
      <t>2021 ingresaron $1.600.352.896 de $3.200.000.000 programado, por cuotas de corresponsabilidad de las alcaldías municipales. Por venta de servicios de protección social a Bogotá ingresaron $8.282.854.621 de $26.002.726.664</t>
    </r>
    <r>
      <rPr>
        <sz val="9"/>
        <rFont val="Arial"/>
        <family val="2"/>
      </rPr>
      <t xml:space="preserve"> </t>
    </r>
    <r>
      <rPr>
        <sz val="9"/>
        <color indexed="8"/>
        <rFont val="Arial"/>
        <family val="2"/>
      </rPr>
      <t>programado, equivalente al 31%</t>
    </r>
  </si>
  <si>
    <t>36 casos  revisados  que  aportaron la  documentación completa
22 casos de personas  mayores y 14 casos de personas  con discapacidad mental  a todas  se realizaron  visita domiciliaria 
se atendieron 42 casos de ingresos de personas que provienes de la EPS CONVIDA</t>
  </si>
  <si>
    <t xml:space="preserve">Los días 24 y 25 de marzo de 2021, se efectúo la socialización de la política de prevención del daño antijurídico de la Beneficencia de Cundinamarca a todos los funcionarios de la entidad. Así mismo, fue aprobada por el Comité de Conciliación y Defensa Judicial de la entidad mediante acta No.26 del 17 de diciembre de 2020.  De otra parte, se expidió y publicó  la Resolución  No.26 del 28 de febrero de 2021, Por medio del cual de adopta la política de prevención de daño antijurídico de la Beneficencia de Cundinamarca". La política de prevención del daño antijurídico fue remitida  a la Agencia Nacional de defensa jurídica  del Estado.
En abril de 2021 se realizó la auditoría interna al Sistema Integrado de Gestión del proceso Gestión Jurídica y se reportó la información de seguimiento a las Acciones de Revisión por la Dirección establecidas en 2020.  No se definieron acciones de Mejora en la Auditoría Interna al SIG 2020 </t>
  </si>
  <si>
    <t>Se contrató la vigilancia de los inmuebles de la entidad por licitación pública y el suministro de combustible para su parque automotor por tienda virtual del estado colombiano.  En la actualidad se está adelantando el proceso de corredores de seguros para posteriormente realizar el de aseguramiento de bienes muebles e inmuebles de la entidad y el mantenimiento del parque automotor por acuerdo marco de Colombia Compra Eficiente</t>
  </si>
  <si>
    <t>Se continúa con la implementación del Sistema de Gestión Documental Orfeo y con el mantenimiento y apoyo de las herramientas que se encuentran en funcionamiento</t>
  </si>
  <si>
    <t>Las convalidaciones de las TRD se encuentran en proceso teniendo en cuenta que en febrero de 2021, el Consejo Departamental de Archivo solicitó ajustes a las TRD y se enviaron en marzo de 2021, se continúan aplicando las TRD aprobadas inicialmente y no se han realizado transferencias al archivo central en la vigencia</t>
  </si>
  <si>
    <t>Se han atendido a 30 de junio 280 mujeres y 336 hombres mayores de 60 años y por razones de contagios por pandemia covid 19, se han restringido los nuevos ingresos, dependiendo del comportamiento de la pandemia en cada centro de protección y las restricciones  que las Secretarías de Salud del Departamento y municipales establezcan.</t>
  </si>
  <si>
    <t>Se entregó a todos los funcionarios juegos de mesa y bolso de cumpleaños donados por Colsubsidio, dentro del programa de incentivos. Los funcionarios disfrutan de un día de permiso remunerado en su cumpleaños</t>
  </si>
  <si>
    <t>Se realizó la Inducción del SGSST a cuatro Empleos Públicos y la reinducción a 22 servidores públicos vía MEET</t>
  </si>
  <si>
    <t xml:space="preserve">Se formuló el Plan de Trabajo del SGSST vigencia 2021 y se diseñó el procedimiento del SGSST </t>
  </si>
  <si>
    <t>Se adelantó el estudio previo para adquisición de hardware, pero no se ha realizado actividad a través de la tienda virtual porque la entidad no cuenta con dinero disponible.</t>
  </si>
  <si>
    <t>Se adelantaron los estudios de precios de mercado y los estudios previos para la contratación del mantenimiento de los equipos de cómputo.</t>
  </si>
  <si>
    <t>Se mantiene actualizado el portal web con la publicación de las noticias de la entidad y todos los documentos y archivos enviados por los líderes de los procesos de la entidad.</t>
  </si>
  <si>
    <t>Con corte a junio de 2021, Se han realizado visitas técnicas a los Centros de protección, ubicados en Fusagasugá, Villeta, Chipaque, Arbeláez y Sibaté.
* Se hizo verificación de la obra del tanque de almacenamiento de agua, adecuación de los baños y Arreglo al cuarto frío del Centro Femenino Jose Joaquín Vargas.
* Presupuestos de obra para mejoramiento y adecuación de los centros de protección.
* Visita a los inmuebles y apartamentos ubicados en Conjunto Labrador IV para verificación del estado de los locales.
* Revisión del estado actual del edificio Ramón Pedreros.
* Seguimiento al mantenimiento preventivo y correctivo de los Centros de Protección discapacidad y vejez.
* Revisión de las propuestas entregadas por la Empresa Inmobiliaria como son: mantenimiento apartamentos Los Cipreses, Arreglo bodega Montevideo (Archivo central de la Beneficencia)
*Elaboración de presupuesto para adecuaciones en los centros de protección e inmuebles de la Beneficencia de Cundinamarca.
* Seguimiento al mantenimiento preventivo y correctivo de los Centros de Protección de adulto mayor y de discapacidad mental.
* Elaboración de presupuesto para arreglos locativos del inmuebles de la Beneficencia donde estuvo el SENA en Sibaté.
*Visita y elaboración de presupuesto para el mantenimiento de los apartamentos ubicados en el Edificio Samper Madrid.</t>
  </si>
  <si>
    <r>
      <t xml:space="preserve">La Oficina Asesora de Planeación diligenció las matrices de seguimiento al cumplimiento de los planes de acción de las políticas públicas del Departamento y participó en las mesas y submesas convocadas en la vigencia:
</t>
    </r>
    <r>
      <rPr>
        <b/>
        <sz val="9"/>
        <color indexed="8"/>
        <rFont val="Arial"/>
        <family val="2"/>
      </rPr>
      <t>Comité de Seguridad Alimentaria Cisancun</t>
    </r>
    <r>
      <rPr>
        <sz val="9"/>
        <color indexed="8"/>
        <rFont val="Arial"/>
        <family val="2"/>
      </rPr>
      <t xml:space="preserve">
</t>
    </r>
    <r>
      <rPr>
        <b/>
        <sz val="9"/>
        <color indexed="8"/>
        <rFont val="Arial"/>
        <family val="2"/>
      </rPr>
      <t xml:space="preserve">Mesa Departamental de Vejez y Envejecimiento </t>
    </r>
    <r>
      <rPr>
        <sz val="9"/>
        <color indexed="8"/>
        <rFont val="Arial"/>
        <family val="2"/>
      </rPr>
      <t xml:space="preserve">el 20 de abril y 25 de mayo, participación en el conversatorio "Cundinamarca unida por el buen trato de las personas mayores" 15 de Junio.
</t>
    </r>
    <r>
      <rPr>
        <b/>
        <sz val="9"/>
        <color indexed="8"/>
        <rFont val="Arial"/>
        <family val="2"/>
      </rPr>
      <t xml:space="preserve">Subcomité de Asistencia y Atención de Víctimas del Conflicto Armado </t>
    </r>
    <r>
      <rPr>
        <sz val="9"/>
        <color indexed="8"/>
        <rFont val="Arial"/>
        <family val="2"/>
      </rPr>
      <t>el 18 de marzo y 23 de junio</t>
    </r>
    <r>
      <rPr>
        <b/>
        <sz val="9"/>
        <color indexed="8"/>
        <rFont val="Arial"/>
        <family val="2"/>
      </rPr>
      <t xml:space="preserve"> 
Mesa Departamental de Política de Familia</t>
    </r>
    <r>
      <rPr>
        <sz val="9"/>
        <color indexed="8"/>
        <rFont val="Arial"/>
        <family val="2"/>
      </rPr>
      <t>: 22 de julio de 2021</t>
    </r>
    <r>
      <rPr>
        <b/>
        <sz val="9"/>
        <color indexed="8"/>
        <rFont val="Arial"/>
        <family val="2"/>
      </rPr>
      <t xml:space="preserve">
Mesa Departamental de discapacidad: </t>
    </r>
    <r>
      <rPr>
        <sz val="9"/>
        <color indexed="8"/>
        <rFont val="Arial"/>
        <family val="2"/>
      </rPr>
      <t xml:space="preserve">14 de abril de 2021
</t>
    </r>
    <r>
      <rPr>
        <b/>
        <sz val="9"/>
        <color indexed="8"/>
        <rFont val="Arial"/>
        <family val="2"/>
      </rPr>
      <t>Libertad Religiosa</t>
    </r>
    <r>
      <rPr>
        <sz val="9"/>
        <color indexed="8"/>
        <rFont val="Arial"/>
        <family val="2"/>
      </rPr>
      <t xml:space="preserve">: 28 de abril  y el 09 de agosto de 2021
</t>
    </r>
    <r>
      <rPr>
        <b/>
        <sz val="9"/>
        <color indexed="8"/>
        <rFont val="Arial"/>
        <family val="2"/>
      </rPr>
      <t>Mesa de Mujer y Equidad de Género</t>
    </r>
    <r>
      <rPr>
        <sz val="9"/>
        <color indexed="8"/>
        <rFont val="Arial"/>
        <family val="2"/>
      </rPr>
      <t xml:space="preserve">: 14 de abril, 09 de junio y 11 de agosto 2021
</t>
    </r>
    <r>
      <rPr>
        <b/>
        <sz val="9"/>
        <color indexed="8"/>
        <rFont val="Arial"/>
        <family val="2"/>
      </rPr>
      <t>Consejo Deptal de Política Social Codeps</t>
    </r>
    <r>
      <rPr>
        <sz val="9"/>
        <color indexed="8"/>
        <rFont val="Arial"/>
        <family val="2"/>
      </rPr>
      <t xml:space="preserve">: 28 de abril y 28 de julio de 2021
</t>
    </r>
    <r>
      <rPr>
        <b/>
        <sz val="9"/>
        <color indexed="8"/>
        <rFont val="Arial"/>
        <family val="2"/>
      </rPr>
      <t>Submesa de infancia y adolescencia</t>
    </r>
    <r>
      <rPr>
        <sz val="9"/>
        <color indexed="8"/>
        <rFont val="Arial"/>
        <family val="2"/>
      </rPr>
      <t>: 27 de mayo y 17 de junio de 2021</t>
    </r>
  </si>
  <si>
    <r>
      <rPr>
        <sz val="9"/>
        <color indexed="8"/>
        <rFont val="Arial"/>
        <family val="2"/>
      </rPr>
      <t>A junio 30 los centros de Bienestar del Adulto Mayor presentaron los siguientes indicadores:
CBA Belmira:83%</t>
    </r>
    <r>
      <rPr>
        <sz val="9"/>
        <color indexed="10"/>
        <rFont val="Arial"/>
        <family val="2"/>
      </rPr>
      <t xml:space="preserve"> </t>
    </r>
    <r>
      <rPr>
        <sz val="9"/>
        <color indexed="8"/>
        <rFont val="Arial"/>
        <family val="2"/>
      </rPr>
      <t>(59/71); CBA San José en Facatativá 60%</t>
    </r>
    <r>
      <rPr>
        <sz val="9"/>
        <color indexed="10"/>
        <rFont val="Arial"/>
        <family val="2"/>
      </rPr>
      <t xml:space="preserve"> </t>
    </r>
    <r>
      <rPr>
        <sz val="9"/>
        <color indexed="8"/>
        <rFont val="Arial"/>
        <family val="2"/>
      </rPr>
      <t>(49/81)</t>
    </r>
    <r>
      <rPr>
        <sz val="9"/>
        <color indexed="10"/>
        <rFont val="Arial"/>
        <family val="2"/>
      </rPr>
      <t>;</t>
    </r>
    <r>
      <rPr>
        <sz val="9"/>
        <color indexed="8"/>
        <rFont val="Arial"/>
        <family val="2"/>
      </rPr>
      <t xml:space="preserve"> CBA San Pedro Claver 42% (71/171); CBA en Villeta 39%</t>
    </r>
    <r>
      <rPr>
        <sz val="9"/>
        <color indexed="10"/>
        <rFont val="Arial"/>
        <family val="2"/>
      </rPr>
      <t xml:space="preserve"> </t>
    </r>
    <r>
      <rPr>
        <sz val="9"/>
        <color indexed="8"/>
        <rFont val="Arial"/>
        <family val="2"/>
      </rPr>
      <t>(25/64)</t>
    </r>
    <r>
      <rPr>
        <sz val="9"/>
        <color indexed="10"/>
        <rFont val="Arial"/>
        <family val="2"/>
      </rPr>
      <t xml:space="preserve"> </t>
    </r>
    <r>
      <rPr>
        <sz val="9"/>
        <color indexed="8"/>
        <rFont val="Arial"/>
        <family val="2"/>
      </rPr>
      <t>y CBA en Arbelaez 71% (141/197)</t>
    </r>
    <r>
      <rPr>
        <sz val="9"/>
        <color indexed="10"/>
        <rFont val="Arial"/>
        <family val="2"/>
      </rPr>
      <t xml:space="preserve">
</t>
    </r>
    <r>
      <rPr>
        <sz val="9"/>
        <rFont val="Arial"/>
        <family val="2"/>
      </rPr>
      <t>Los factores de riesgo que se observan en la epidemiología de la delgadez de la persona mayor en entorno institucional, se deben a las características de la población atendida en modalidad de larga estancia con un relativo buen estado de salud, niveles variables de discapacidad y frecuentes problemas intercurrentes, como baja ingesta, dependencia para comer, úlceras por presión, problemas de masticación, presencia de dos o más enfermedades crónicas, polifarmacia, deterioro cognitivo/depresión/demencia, limitada actividad física, sarcopenia (pérdida de masa muscular) y deprivación sensorial. Por esta razón la meta es 70%, logrando el 65%, equivalente al 93% de la meta proyectada.</t>
    </r>
  </si>
  <si>
    <t>A la fecha se tienen verificados los inventarios de 10 centros de protección de la entidad, por cambios de operadores de los servicios de protección social que en ellos se brindan.</t>
  </si>
  <si>
    <t>(Número  de inmuebles en proceso de restitución por la entidad/ Número total de Inmuebles a restituir) x 100</t>
  </si>
  <si>
    <t>Se han suscrito 67 contratos interadministrativos con 64 alcaldías del Departamento, para la protección de personas en los 8 centros de protección de la entidad.  estas alcaidías son: Albán, Anapoima, Apulo, Arbelaez, Bituima, Cabrera, Cachipay, Cáqueza, Chaguaní, Chía, Choachí, Choconta, Cogua, Cota, Cucunubá, El Peñón, El Rosal, Facatativá, Fómeque, Fosca, Funza, Fusagasugá, Gachancipá, Granada, Guachetá, Guaduas, Guatavita, Guayabetal, Jerusalén, La Mesa, La Vega, Machetá, Madrid, Nemocón, Nocaima, Paratebueno, Pasca, Quebradanegra, Ricaurte, San Antonio del Tequendama, San Bernardo, San Cayetano, San Juan Ríoseco, Sibaté, Simijaca, Sopo, Subachoque, Supatá, Sutatausa, Tabio, Tausa, Tena, Tenjo, Tocaima, Ubaque, Ubaté, Une, Utica, Villapinzón, Villeta, Viotá, Yacopí y Zipacón</t>
  </si>
  <si>
    <t>Con corte al mes de junio de 2021 se consideran 13 unidades administrados por la entidad, de los cuales hay 1 en aclaración de títulos (Alcoba), 1 posesión (Medalla Milagrosa), 12 en procesos jurídicos (Casa Barrio Las Cruces, Lote Parque de Sevilla, Casa Villa Javier, 1 parcela González Milton, 2 parcelas José Saúl Jiménez, 2 parcelas Omar Alvarado, 1 parcela Crisóstomo, 1 parcela Ramirez Isaac y 1 parcela Ramón Poveda, casa 13 de Parques del Muña)</t>
  </si>
  <si>
    <t>SEGUIMIENTO AL PLAN DE ACCIÓN DE LA BENEFICENCIA DE CUNDINAMARCA A 30 DE JUNIO DE 2021
PLAN DEPARTAMENTAL DE DESARROLLO:  CUNDINAMARCA REGIÓN QUE PROGRESA</t>
  </si>
  <si>
    <t>No se han aplicado encuestas de satisfacción a las actividades de bienestar e incentivos</t>
  </si>
  <si>
    <t>No se ha iniciado con la formulación e implementación de la política y plan de gestión del conocimiento en la entidad</t>
  </si>
  <si>
    <t>Fuente: informes de Gestión de los procesos a 30 de junio de 2021, ejecuciones presupuestales activas y pasivas a junio 30 de 2021, estadísticas centros de protección a junio 30 de 2021</t>
  </si>
  <si>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r>
      <rPr>
        <b/>
        <sz val="9"/>
        <rFont val="Arial"/>
        <family val="2"/>
      </rPr>
      <t xml:space="preserve">
Dimensión </t>
    </r>
    <r>
      <rPr>
        <sz val="9"/>
        <rFont val="Arial"/>
        <family val="2"/>
      </rPr>
      <t>Control interno</t>
    </r>
    <r>
      <rPr>
        <b/>
        <sz val="9"/>
        <rFont val="Arial"/>
        <family val="2"/>
      </rPr>
      <t xml:space="preserve">
Política: </t>
    </r>
    <r>
      <rPr>
        <sz val="9"/>
        <rFont val="Arial"/>
        <family val="2"/>
      </rPr>
      <t>Control Interno</t>
    </r>
  </si>
  <si>
    <t>Se actualizaron las competencias en el Manual de funciones, requisitos y  competencias laborales.
Para la aplicación de la metodología de clima laboral se elaboró estudio de mercados y se está adelantando el proceso precontractual
En abril de 2021 se realizó la auditoría interna al Sistema Integrado de Gestión del proceso Gestión Talento Humano, se reportó la información de seguimiento a las Acciones de Revisión por la Dirección establecidas en 2020.  Se han ejecutado 4 acciones de mejora de 20 establecidas en la Auditoría Interna al SIG 2020</t>
  </si>
  <si>
    <r>
      <t>La entidad diseñó el Plan de Acción 2021, con el insumo de sus 15 procesos, el cual contiene 124 indicadores de gestión, que presentan un avance de 49</t>
    </r>
    <r>
      <rPr>
        <sz val="9"/>
        <color indexed="8"/>
        <rFont val="Arial"/>
        <family val="2"/>
      </rPr>
      <t>%</t>
    </r>
    <r>
      <rPr>
        <sz val="9"/>
        <rFont val="Arial"/>
        <family val="2"/>
      </rPr>
      <t xml:space="preserve"> a 30 de junio.</t>
    </r>
  </si>
</sst>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s>
  <fonts count="68">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9"/>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color indexed="63"/>
      </right>
      <top style="thin"/>
      <bottom>
        <color indexed="63"/>
      </bottom>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right style="thin"/>
      <top/>
      <bottom/>
    </border>
    <border>
      <left/>
      <right/>
      <top style="thin"/>
      <bottom style="thin"/>
    </border>
    <border>
      <left/>
      <right style="thin"/>
      <top style="thin"/>
      <bottom style="thin"/>
    </border>
    <border>
      <left/>
      <right/>
      <top style="thin"/>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1" fillId="31" borderId="0" applyNumberFormat="0" applyBorder="0" applyAlignment="0" applyProtection="0"/>
    <xf numFmtId="0" fontId="7" fillId="0" borderId="0">
      <alignment/>
      <protection/>
    </xf>
    <xf numFmtId="0" fontId="0" fillId="0" borderId="0">
      <alignment/>
      <protection/>
    </xf>
    <xf numFmtId="0" fontId="52" fillId="0" borderId="0">
      <alignment/>
      <protection/>
    </xf>
    <xf numFmtId="0" fontId="52"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6" fillId="0" borderId="8" applyNumberFormat="0" applyFill="0" applyAlignment="0" applyProtection="0"/>
    <xf numFmtId="0" fontId="59" fillId="0" borderId="9" applyNumberFormat="0" applyFill="0" applyAlignment="0" applyProtection="0"/>
  </cellStyleXfs>
  <cellXfs count="428">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0"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0"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0" fillId="34" borderId="10" xfId="0" applyFont="1" applyFill="1" applyBorder="1" applyAlignment="1">
      <alignment vertical="center" wrapText="1"/>
    </xf>
    <xf numFmtId="9" fontId="60" fillId="34" borderId="10" xfId="0" applyNumberFormat="1" applyFont="1" applyFill="1" applyBorder="1" applyAlignment="1">
      <alignment horizontal="center" vertical="center"/>
    </xf>
    <xf numFmtId="0" fontId="60" fillId="33"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1" fillId="0" borderId="0" xfId="0" applyFont="1" applyFill="1" applyAlignment="1">
      <alignment/>
    </xf>
    <xf numFmtId="0" fontId="4" fillId="8" borderId="10" xfId="0" applyFont="1" applyFill="1" applyBorder="1" applyAlignment="1">
      <alignment horizontal="center" vertical="center" wrapText="1"/>
    </xf>
    <xf numFmtId="1" fontId="60"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0"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0" fillId="34" borderId="10" xfId="0" applyNumberFormat="1" applyFont="1" applyFill="1" applyBorder="1" applyAlignment="1">
      <alignment horizontal="center" vertical="center"/>
    </xf>
    <xf numFmtId="1" fontId="62"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0"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0"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0"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0"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0"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0"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0"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0" fillId="34" borderId="10" xfId="0" applyNumberFormat="1" applyFont="1" applyFill="1" applyBorder="1" applyAlignment="1">
      <alignment horizontal="left" vertical="center" wrapText="1"/>
    </xf>
    <xf numFmtId="2" fontId="60" fillId="34" borderId="10" xfId="0" applyNumberFormat="1" applyFont="1" applyFill="1" applyBorder="1" applyAlignment="1">
      <alignment horizontal="center" vertical="center" wrapText="1"/>
    </xf>
    <xf numFmtId="0" fontId="60" fillId="34" borderId="10" xfId="0" applyFont="1" applyFill="1" applyBorder="1" applyAlignment="1">
      <alignment horizontal="right" vertical="center"/>
    </xf>
    <xf numFmtId="3" fontId="60" fillId="34" borderId="10" xfId="0" applyNumberFormat="1" applyFont="1" applyFill="1" applyBorder="1" applyAlignment="1">
      <alignment horizontal="right" vertical="center"/>
    </xf>
    <xf numFmtId="0" fontId="63" fillId="34" borderId="10" xfId="0" applyFont="1" applyFill="1" applyBorder="1" applyAlignment="1">
      <alignment horizontal="right" vertical="center" wrapText="1"/>
    </xf>
    <xf numFmtId="9" fontId="60" fillId="34" borderId="10" xfId="0" applyNumberFormat="1" applyFont="1" applyFill="1" applyBorder="1" applyAlignment="1">
      <alignment horizontal="right" vertical="center"/>
    </xf>
    <xf numFmtId="0" fontId="61"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0" fillId="33" borderId="0" xfId="0" applyFont="1" applyFill="1" applyBorder="1" applyAlignment="1">
      <alignment horizontal="justify" vertical="center" wrapText="1"/>
    </xf>
    <xf numFmtId="0" fontId="60" fillId="33" borderId="0" xfId="0" applyFont="1" applyFill="1" applyBorder="1" applyAlignment="1">
      <alignment horizontal="justify" vertical="center"/>
    </xf>
    <xf numFmtId="0" fontId="60" fillId="34" borderId="0" xfId="0" applyFont="1" applyFill="1" applyBorder="1" applyAlignment="1">
      <alignment horizontal="justify" vertical="center"/>
    </xf>
    <xf numFmtId="0" fontId="60" fillId="33" borderId="0" xfId="0" applyFont="1" applyFill="1" applyBorder="1" applyAlignment="1">
      <alignment horizontal="center" vertical="center"/>
    </xf>
    <xf numFmtId="9" fontId="60" fillId="33" borderId="0" xfId="0" applyNumberFormat="1" applyFont="1" applyFill="1" applyBorder="1" applyAlignment="1">
      <alignment horizontal="center" vertical="center"/>
    </xf>
    <xf numFmtId="9" fontId="60"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0"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0"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0" fillId="34" borderId="10" xfId="0" applyFont="1" applyFill="1" applyBorder="1" applyAlignment="1">
      <alignment horizontal="justify" vertical="center"/>
    </xf>
    <xf numFmtId="1" fontId="60" fillId="34" borderId="10" xfId="0" applyNumberFormat="1" applyFont="1" applyFill="1" applyBorder="1" applyAlignment="1">
      <alignment horizontal="left" vertical="center" wrapText="1"/>
    </xf>
    <xf numFmtId="1" fontId="60"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4" fillId="34" borderId="10" xfId="0" applyNumberFormat="1" applyFont="1" applyFill="1" applyBorder="1" applyAlignment="1">
      <alignment horizontal="center" vertical="center" wrapText="1"/>
    </xf>
    <xf numFmtId="49" fontId="64" fillId="34" borderId="10" xfId="0" applyNumberFormat="1" applyFont="1" applyFill="1" applyBorder="1" applyAlignment="1">
      <alignment horizontal="center" vertical="center" wrapText="1"/>
    </xf>
    <xf numFmtId="0" fontId="60"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60"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2" fillId="34" borderId="10" xfId="0" applyNumberFormat="1" applyFont="1" applyFill="1" applyBorder="1" applyAlignment="1">
      <alignment horizontal="center" vertical="center" wrapText="1"/>
    </xf>
    <xf numFmtId="9" fontId="60" fillId="34" borderId="10" xfId="59" applyFont="1" applyFill="1" applyBorder="1" applyAlignment="1">
      <alignment horizontal="center" vertical="center" wrapText="1"/>
    </xf>
    <xf numFmtId="49" fontId="60" fillId="34" borderId="10" xfId="0" applyNumberFormat="1" applyFont="1" applyFill="1" applyBorder="1" applyAlignment="1">
      <alignment horizontal="center" vertical="center" wrapText="1"/>
    </xf>
    <xf numFmtId="0" fontId="60"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0" fillId="36" borderId="10" xfId="0" applyFont="1" applyFill="1" applyBorder="1" applyAlignment="1">
      <alignment horizontal="justify" vertical="center"/>
    </xf>
    <xf numFmtId="0" fontId="60" fillId="36" borderId="10" xfId="0" applyFont="1" applyFill="1" applyBorder="1" applyAlignment="1">
      <alignment horizontal="center" vertical="center"/>
    </xf>
    <xf numFmtId="1" fontId="60" fillId="36" borderId="10" xfId="0" applyNumberFormat="1" applyFont="1" applyFill="1" applyBorder="1" applyAlignment="1" quotePrefix="1">
      <alignment horizontal="center" vertical="center" wrapText="1"/>
    </xf>
    <xf numFmtId="1" fontId="60"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0" fillId="35" borderId="10" xfId="0" applyFont="1" applyFill="1" applyBorder="1" applyAlignment="1">
      <alignment horizontal="justify" vertical="center"/>
    </xf>
    <xf numFmtId="0" fontId="60" fillId="35" borderId="10" xfId="0" applyFont="1" applyFill="1" applyBorder="1" applyAlignment="1">
      <alignment horizontal="center" vertical="center"/>
    </xf>
    <xf numFmtId="0" fontId="60" fillId="35" borderId="10" xfId="0" applyFont="1" applyFill="1" applyBorder="1" applyAlignment="1">
      <alignment horizontal="justify" vertical="center" wrapText="1"/>
    </xf>
    <xf numFmtId="1" fontId="60"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0" fillId="35" borderId="10" xfId="0" applyNumberFormat="1" applyFont="1" applyFill="1" applyBorder="1" applyAlignment="1">
      <alignment horizontal="justify" vertical="center"/>
    </xf>
    <xf numFmtId="9" fontId="60"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xf>
    <xf numFmtId="3" fontId="6" fillId="34" borderId="10" xfId="0" applyNumberFormat="1" applyFont="1" applyFill="1" applyBorder="1" applyAlignment="1">
      <alignment horizontal="center" vertical="center" wrapText="1"/>
    </xf>
    <xf numFmtId="3" fontId="6" fillId="34" borderId="10" xfId="0" applyNumberFormat="1" applyFont="1" applyFill="1" applyBorder="1" applyAlignment="1">
      <alignment horizontal="justify" vertical="center" wrapText="1"/>
    </xf>
    <xf numFmtId="9" fontId="6" fillId="0" borderId="10" xfId="0" applyNumberFormat="1" applyFont="1" applyFill="1" applyBorder="1" applyAlignment="1">
      <alignment horizontal="center" vertical="center"/>
    </xf>
    <xf numFmtId="0" fontId="6" fillId="34" borderId="0" xfId="0" applyFont="1" applyFill="1" applyAlignment="1">
      <alignment/>
    </xf>
    <xf numFmtId="0" fontId="6" fillId="34" borderId="11" xfId="0" applyFont="1" applyFill="1" applyBorder="1" applyAlignment="1">
      <alignment vertical="center" wrapText="1"/>
    </xf>
    <xf numFmtId="1" fontId="5" fillId="34"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6" fillId="34" borderId="0" xfId="0" applyFont="1" applyFill="1" applyAlignment="1">
      <alignment horizontal="center"/>
    </xf>
    <xf numFmtId="0" fontId="6" fillId="34" borderId="10" xfId="0" applyFont="1" applyFill="1" applyBorder="1" applyAlignment="1">
      <alignment vertical="center" wrapText="1"/>
    </xf>
    <xf numFmtId="9" fontId="6" fillId="34" borderId="10" xfId="0" applyNumberFormat="1" applyFont="1" applyFill="1" applyBorder="1" applyAlignment="1">
      <alignment horizontal="justify" vertical="center" wrapText="1"/>
    </xf>
    <xf numFmtId="0" fontId="5" fillId="34" borderId="0" xfId="0" applyFont="1" applyFill="1" applyAlignment="1">
      <alignment horizontal="center"/>
    </xf>
    <xf numFmtId="0" fontId="6" fillId="34" borderId="0" xfId="0" applyFont="1" applyFill="1" applyAlignment="1">
      <alignment horizontal="justify" vertical="center" wrapText="1"/>
    </xf>
    <xf numFmtId="9" fontId="6" fillId="34" borderId="10" xfId="59" applyFont="1" applyFill="1" applyBorder="1" applyAlignment="1">
      <alignment horizontal="center" vertical="center" wrapText="1"/>
    </xf>
    <xf numFmtId="0" fontId="6" fillId="0" borderId="11" xfId="0" applyFont="1" applyBorder="1" applyAlignment="1">
      <alignment vertical="center" wrapText="1"/>
    </xf>
    <xf numFmtId="0" fontId="60" fillId="34" borderId="11" xfId="0" applyFont="1" applyFill="1" applyBorder="1" applyAlignment="1">
      <alignment vertical="center" wrapText="1"/>
    </xf>
    <xf numFmtId="1" fontId="5" fillId="0" borderId="10" xfId="0" applyNumberFormat="1" applyFont="1" applyFill="1" applyBorder="1" applyAlignment="1">
      <alignment horizontal="center" vertical="center" wrapText="1"/>
    </xf>
    <xf numFmtId="9" fontId="6" fillId="0" borderId="10" xfId="59" applyFont="1" applyFill="1" applyBorder="1" applyAlignment="1">
      <alignment horizontal="center" vertical="center" wrapText="1"/>
    </xf>
    <xf numFmtId="0" fontId="60" fillId="0" borderId="10" xfId="0" applyFont="1" applyFill="1" applyBorder="1" applyAlignment="1">
      <alignment horizontal="justify" vertical="center"/>
    </xf>
    <xf numFmtId="9" fontId="60" fillId="0" borderId="10" xfId="59" applyFont="1" applyFill="1" applyBorder="1" applyAlignment="1">
      <alignment horizontal="center" vertical="center" wrapText="1"/>
    </xf>
    <xf numFmtId="9" fontId="60" fillId="0" borderId="10" xfId="0" applyNumberFormat="1" applyFont="1" applyFill="1" applyBorder="1" applyAlignment="1">
      <alignment horizontal="center" vertical="center" wrapText="1"/>
    </xf>
    <xf numFmtId="9" fontId="6" fillId="0" borderId="10" xfId="59" applyFont="1" applyFill="1" applyBorder="1" applyAlignment="1">
      <alignment horizontal="center" vertical="center"/>
    </xf>
    <xf numFmtId="9" fontId="6" fillId="0" borderId="10" xfId="0" applyNumberFormat="1" applyFont="1" applyFill="1" applyBorder="1" applyAlignment="1">
      <alignment horizontal="justify" vertical="center"/>
    </xf>
    <xf numFmtId="1" fontId="6" fillId="0" borderId="0" xfId="0" applyNumberFormat="1" applyFont="1" applyFill="1" applyAlignment="1">
      <alignment horizontal="center"/>
    </xf>
    <xf numFmtId="9" fontId="6" fillId="0" borderId="10" xfId="0" applyNumberFormat="1" applyFont="1" applyFill="1" applyBorder="1" applyAlignment="1">
      <alignment horizontal="justify" vertical="center" wrapText="1"/>
    </xf>
    <xf numFmtId="9" fontId="6" fillId="34" borderId="0" xfId="59" applyFont="1" applyFill="1" applyAlignment="1">
      <alignment horizontal="center"/>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left" vertical="center" wrapText="1"/>
    </xf>
    <xf numFmtId="0" fontId="6" fillId="34" borderId="11" xfId="0" applyFont="1" applyFill="1" applyBorder="1" applyAlignment="1">
      <alignment horizontal="justify" vertical="center" wrapText="1"/>
    </xf>
    <xf numFmtId="0" fontId="6" fillId="34" borderId="10" xfId="0" applyFont="1" applyFill="1" applyBorder="1" applyAlignment="1">
      <alignment horizontal="center" vertical="center"/>
    </xf>
    <xf numFmtId="9" fontId="6" fillId="34" borderId="11" xfId="0" applyNumberFormat="1" applyFont="1" applyFill="1" applyBorder="1" applyAlignment="1">
      <alignment horizontal="center" vertical="center"/>
    </xf>
    <xf numFmtId="0" fontId="6" fillId="34" borderId="12" xfId="0" applyFont="1" applyFill="1" applyBorder="1" applyAlignment="1">
      <alignment horizontal="justify" vertical="center" wrapText="1"/>
    </xf>
    <xf numFmtId="0" fontId="5" fillId="34" borderId="10" xfId="0" applyFont="1" applyFill="1" applyBorder="1" applyAlignment="1">
      <alignment horizontal="center" vertical="center" wrapText="1"/>
    </xf>
    <xf numFmtId="0" fontId="6" fillId="34" borderId="13" xfId="0" applyFont="1" applyFill="1" applyBorder="1" applyAlignment="1">
      <alignment horizontal="justify" vertical="center" wrapText="1"/>
    </xf>
    <xf numFmtId="0" fontId="6" fillId="34" borderId="14" xfId="0" applyFont="1" applyFill="1" applyBorder="1" applyAlignment="1">
      <alignment horizontal="justify" vertical="center" wrapText="1"/>
    </xf>
    <xf numFmtId="0" fontId="6" fillId="34" borderId="15"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60"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6" fillId="34" borderId="13" xfId="0" applyFont="1" applyFill="1" applyBorder="1" applyAlignment="1">
      <alignment horizontal="center" vertical="center"/>
    </xf>
    <xf numFmtId="9" fontId="6" fillId="34" borderId="13" xfId="59" applyFont="1" applyFill="1" applyBorder="1" applyAlignment="1">
      <alignment horizontal="center" vertical="center"/>
    </xf>
    <xf numFmtId="9" fontId="60" fillId="0" borderId="10" xfId="0" applyNumberFormat="1" applyFont="1" applyFill="1" applyBorder="1" applyAlignment="1">
      <alignment horizontal="center" vertical="center"/>
    </xf>
    <xf numFmtId="182" fontId="6" fillId="34" borderId="16" xfId="52" applyFont="1" applyFill="1" applyBorder="1" applyAlignment="1">
      <alignment horizontal="center" vertical="center" shrinkToFit="1"/>
    </xf>
    <xf numFmtId="1" fontId="6" fillId="34" borderId="0" xfId="0" applyNumberFormat="1" applyFont="1" applyFill="1" applyBorder="1" applyAlignment="1">
      <alignment horizontal="center"/>
    </xf>
    <xf numFmtId="1" fontId="6" fillId="0"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0" fontId="6" fillId="0" borderId="10" xfId="0" applyFont="1" applyBorder="1" applyAlignment="1">
      <alignment vertical="center" wrapText="1"/>
    </xf>
    <xf numFmtId="0" fontId="0" fillId="0" borderId="17" xfId="0" applyBorder="1" applyAlignment="1">
      <alignment vertical="center" wrapText="1"/>
    </xf>
    <xf numFmtId="0" fontId="6" fillId="34" borderId="17" xfId="0" applyFont="1" applyFill="1" applyBorder="1" applyAlignment="1">
      <alignment vertical="center" wrapText="1"/>
    </xf>
    <xf numFmtId="0" fontId="12" fillId="0" borderId="13"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7" xfId="0" applyFont="1" applyFill="1" applyBorder="1" applyAlignment="1">
      <alignment horizontal="justify" vertical="center" wrapText="1"/>
    </xf>
    <xf numFmtId="0" fontId="65" fillId="34" borderId="17"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65" fillId="34" borderId="10" xfId="0" applyFont="1" applyFill="1" applyBorder="1" applyAlignment="1">
      <alignment horizontal="justify" vertical="center" wrapText="1"/>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7" fillId="34" borderId="10" xfId="0" applyFont="1" applyFill="1" applyBorder="1" applyAlignment="1">
      <alignment horizontal="justify" vertical="center" wrapText="1"/>
    </xf>
    <xf numFmtId="0" fontId="16" fillId="33" borderId="13" xfId="0" applyFont="1" applyFill="1" applyBorder="1" applyAlignment="1">
      <alignment horizontal="center" vertical="center"/>
    </xf>
    <xf numFmtId="0" fontId="6" fillId="0" borderId="10" xfId="0" applyFont="1" applyFill="1" applyBorder="1" applyAlignment="1">
      <alignment horizontal="justify" vertical="center" wrapText="1"/>
    </xf>
    <xf numFmtId="0" fontId="60"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5" fillId="8" borderId="10" xfId="0" applyFont="1" applyFill="1" applyBorder="1" applyAlignment="1">
      <alignment horizontal="center" vertical="center" wrapText="1"/>
    </xf>
    <xf numFmtId="0" fontId="4" fillId="34" borderId="10" xfId="0" applyFont="1" applyFill="1" applyBorder="1" applyAlignment="1">
      <alignment horizontal="justify" vertical="center" wrapText="1"/>
    </xf>
    <xf numFmtId="0" fontId="60" fillId="34" borderId="10" xfId="0" applyFont="1" applyFill="1" applyBorder="1" applyAlignment="1">
      <alignment horizontal="justify" vertical="center" wrapText="1"/>
    </xf>
    <xf numFmtId="0" fontId="16" fillId="33" borderId="10" xfId="0" applyFont="1" applyFill="1" applyBorder="1" applyAlignment="1">
      <alignment horizontal="center" vertical="center"/>
    </xf>
    <xf numFmtId="0" fontId="65" fillId="0"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0" fillId="33" borderId="10" xfId="0" applyFont="1" applyFill="1" applyBorder="1" applyAlignment="1">
      <alignment horizontal="center" vertical="center"/>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justify" vertical="center" wrapText="1"/>
    </xf>
    <xf numFmtId="0" fontId="65" fillId="0" borderId="10" xfId="0" applyFont="1" applyBorder="1" applyAlignment="1">
      <alignment horizontal="justify" vertical="center" wrapText="1"/>
    </xf>
    <xf numFmtId="0" fontId="60" fillId="34" borderId="11" xfId="0" applyFont="1" applyFill="1" applyBorder="1" applyAlignment="1">
      <alignment horizontal="justify" vertical="center" wrapText="1"/>
    </xf>
    <xf numFmtId="0" fontId="60" fillId="34" borderId="17" xfId="0" applyFont="1" applyFill="1" applyBorder="1" applyAlignment="1">
      <alignment horizontal="justify" vertical="center" wrapText="1"/>
    </xf>
    <xf numFmtId="0" fontId="60" fillId="34" borderId="13" xfId="0" applyFont="1" applyFill="1" applyBorder="1" applyAlignment="1">
      <alignment horizontal="justify" vertical="center" wrapText="1"/>
    </xf>
    <xf numFmtId="0" fontId="0" fillId="34" borderId="13"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7" xfId="0" applyFont="1" applyFill="1" applyBorder="1" applyAlignment="1">
      <alignment horizontal="justify" vertical="center" wrapText="1"/>
    </xf>
    <xf numFmtId="0" fontId="8" fillId="34" borderId="12"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65" fillId="34" borderId="17" xfId="0" applyFont="1" applyFill="1" applyBorder="1" applyAlignment="1">
      <alignment horizontal="justify" vertical="center"/>
    </xf>
    <xf numFmtId="0" fontId="60" fillId="34" borderId="11" xfId="0" applyFont="1" applyFill="1" applyBorder="1" applyAlignment="1">
      <alignment horizontal="center" vertical="center" wrapText="1"/>
    </xf>
    <xf numFmtId="0" fontId="60" fillId="34" borderId="17" xfId="0" applyFont="1" applyFill="1" applyBorder="1" applyAlignment="1">
      <alignment horizontal="center" vertical="center" wrapText="1"/>
    </xf>
    <xf numFmtId="0" fontId="60" fillId="34" borderId="13"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65" fillId="34" borderId="13"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2" xfId="0" applyFont="1" applyFill="1" applyBorder="1" applyAlignment="1">
      <alignment horizontal="justify" vertical="center" wrapText="1"/>
    </xf>
    <xf numFmtId="0" fontId="3" fillId="33" borderId="18" xfId="0" applyFont="1" applyFill="1" applyBorder="1" applyAlignment="1">
      <alignment horizontal="justify" vertical="center" wrapText="1"/>
    </xf>
    <xf numFmtId="0" fontId="4" fillId="8" borderId="18"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7" fillId="0" borderId="13"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12" fillId="0" borderId="20" xfId="0" applyFont="1" applyFill="1" applyBorder="1" applyAlignment="1">
      <alignment horizontal="center" vertical="center"/>
    </xf>
    <xf numFmtId="0" fontId="8" fillId="36" borderId="12" xfId="0" applyFont="1" applyFill="1" applyBorder="1" applyAlignment="1">
      <alignment horizontal="center" vertical="center" wrapText="1"/>
    </xf>
    <xf numFmtId="0" fontId="8" fillId="36" borderId="18" xfId="0" applyFont="1" applyFill="1" applyBorder="1" applyAlignment="1">
      <alignment horizontal="center" vertical="center" wrapText="1"/>
    </xf>
    <xf numFmtId="0" fontId="8" fillId="36" borderId="19" xfId="0" applyFont="1" applyFill="1" applyBorder="1" applyAlignment="1">
      <alignment horizontal="center" vertical="center" wrapText="1"/>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5" fillId="35" borderId="10" xfId="0" applyFont="1" applyFill="1" applyBorder="1" applyAlignment="1">
      <alignment horizontal="justify" vertical="center" wrapText="1"/>
    </xf>
    <xf numFmtId="0" fontId="65"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justify" vertical="center" wrapText="1"/>
    </xf>
    <xf numFmtId="0" fontId="5" fillId="34" borderId="21"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0" fillId="0" borderId="17" xfId="0" applyBorder="1" applyAlignment="1">
      <alignment horizontal="justify" vertical="center" wrapText="1"/>
    </xf>
    <xf numFmtId="0" fontId="0" fillId="0" borderId="13" xfId="0" applyBorder="1" applyAlignment="1">
      <alignment horizontal="justify" vertical="center" wrapText="1"/>
    </xf>
    <xf numFmtId="0" fontId="6" fillId="34" borderId="22" xfId="0" applyFont="1" applyFill="1" applyBorder="1" applyAlignment="1">
      <alignment horizontal="justify" vertical="center" wrapText="1"/>
    </xf>
    <xf numFmtId="0" fontId="0" fillId="0" borderId="23" xfId="0" applyBorder="1" applyAlignment="1">
      <alignment horizontal="justify" vertical="center"/>
    </xf>
    <xf numFmtId="0" fontId="0" fillId="0" borderId="23" xfId="0" applyBorder="1" applyAlignment="1">
      <alignment horizontal="justify" vertical="center" wrapText="1"/>
    </xf>
    <xf numFmtId="0" fontId="0" fillId="0" borderId="24" xfId="0" applyBorder="1" applyAlignment="1">
      <alignment horizontal="justify" vertical="center" wrapText="1"/>
    </xf>
    <xf numFmtId="0" fontId="6" fillId="34" borderId="17" xfId="0" applyFont="1" applyFill="1" applyBorder="1" applyAlignment="1">
      <alignment horizontal="center" vertical="center" wrapText="1"/>
    </xf>
    <xf numFmtId="9" fontId="6" fillId="34" borderId="11" xfId="59" applyFont="1" applyFill="1" applyBorder="1" applyAlignment="1">
      <alignment horizontal="center" vertical="center"/>
    </xf>
    <xf numFmtId="9" fontId="6" fillId="34" borderId="17" xfId="59" applyFont="1" applyFill="1" applyBorder="1" applyAlignment="1">
      <alignment horizontal="center" vertical="center"/>
    </xf>
    <xf numFmtId="0" fontId="5" fillId="34" borderId="11" xfId="0" applyFont="1" applyFill="1" applyBorder="1" applyAlignment="1">
      <alignment horizontal="justify" vertical="center" wrapText="1"/>
    </xf>
    <xf numFmtId="0" fontId="5" fillId="34" borderId="13" xfId="0" applyFont="1" applyFill="1" applyBorder="1" applyAlignment="1">
      <alignment horizontal="justify"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6" fillId="34" borderId="11" xfId="0" applyFont="1" applyFill="1" applyBorder="1" applyAlignment="1">
      <alignment horizontal="center" vertical="center"/>
    </xf>
    <xf numFmtId="0" fontId="6" fillId="34" borderId="17" xfId="0" applyFont="1" applyFill="1" applyBorder="1" applyAlignment="1">
      <alignment horizontal="center" vertical="center"/>
    </xf>
    <xf numFmtId="0" fontId="0" fillId="0" borderId="11" xfId="0" applyBorder="1" applyAlignment="1">
      <alignment horizontal="justify" vertical="center" wrapText="1"/>
    </xf>
    <xf numFmtId="0" fontId="5" fillId="35" borderId="12"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9" xfId="0" applyFont="1" applyFill="1" applyBorder="1" applyAlignment="1">
      <alignment horizontal="center" vertical="center"/>
    </xf>
    <xf numFmtId="0" fontId="6" fillId="34" borderId="12" xfId="0" applyFont="1" applyFill="1" applyBorder="1" applyAlignment="1">
      <alignment horizontal="justify" vertical="center" wrapText="1"/>
    </xf>
    <xf numFmtId="0" fontId="6" fillId="34" borderId="18" xfId="0" applyFont="1" applyFill="1" applyBorder="1" applyAlignment="1">
      <alignment horizontal="justify" vertical="center" wrapText="1"/>
    </xf>
    <xf numFmtId="0" fontId="6" fillId="34" borderId="19" xfId="0" applyFont="1" applyFill="1" applyBorder="1" applyAlignment="1">
      <alignment horizontal="justify" vertical="center" wrapText="1"/>
    </xf>
    <xf numFmtId="0" fontId="6" fillId="34" borderId="13" xfId="0" applyFont="1" applyFill="1" applyBorder="1" applyAlignment="1">
      <alignment horizontal="justify" vertical="center" wrapText="1"/>
    </xf>
    <xf numFmtId="0" fontId="7" fillId="34" borderId="10" xfId="0" applyFont="1" applyFill="1" applyBorder="1" applyAlignment="1">
      <alignment horizontal="left" vertical="center" wrapText="1"/>
    </xf>
    <xf numFmtId="0" fontId="6" fillId="34" borderId="0" xfId="0" applyFont="1" applyFill="1" applyBorder="1" applyAlignment="1">
      <alignment horizontal="left" vertical="center" wrapText="1"/>
    </xf>
    <xf numFmtId="0" fontId="6" fillId="34" borderId="12" xfId="0" applyFont="1" applyFill="1" applyBorder="1" applyAlignment="1">
      <alignment horizontal="left" vertical="center" wrapText="1"/>
    </xf>
    <xf numFmtId="0" fontId="6" fillId="34" borderId="18" xfId="0" applyFont="1" applyFill="1" applyBorder="1" applyAlignment="1">
      <alignment horizontal="left" vertical="center" wrapText="1"/>
    </xf>
    <xf numFmtId="0" fontId="6" fillId="34" borderId="19" xfId="0" applyFont="1" applyFill="1" applyBorder="1" applyAlignment="1">
      <alignment horizontal="left" vertical="center" wrapText="1"/>
    </xf>
    <xf numFmtId="0" fontId="66" fillId="34" borderId="10" xfId="0" applyFont="1" applyFill="1" applyBorder="1" applyAlignment="1">
      <alignment horizontal="left" vertical="center" wrapText="1"/>
    </xf>
    <xf numFmtId="0" fontId="6" fillId="34" borderId="15"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24" xfId="0" applyFont="1" applyFill="1" applyBorder="1" applyAlignment="1">
      <alignment horizontal="center" vertical="center" wrapText="1"/>
    </xf>
    <xf numFmtId="0" fontId="60" fillId="0" borderId="10" xfId="0" applyFont="1" applyBorder="1" applyAlignment="1">
      <alignment horizontal="justify" vertical="center" wrapText="1"/>
    </xf>
    <xf numFmtId="0" fontId="5" fillId="35" borderId="21" xfId="0" applyFont="1" applyFill="1" applyBorder="1" applyAlignment="1">
      <alignment horizontal="center" vertical="center" wrapText="1"/>
    </xf>
    <xf numFmtId="0" fontId="5" fillId="35" borderId="25" xfId="0" applyFont="1" applyFill="1" applyBorder="1" applyAlignment="1">
      <alignment horizontal="center" vertical="center" wrapText="1"/>
    </xf>
    <xf numFmtId="0" fontId="64" fillId="35" borderId="25" xfId="0" applyFont="1" applyFill="1" applyBorder="1" applyAlignment="1">
      <alignment horizontal="center" vertical="center" wrapText="1"/>
    </xf>
    <xf numFmtId="0" fontId="6" fillId="34" borderId="14" xfId="0" applyFont="1" applyFill="1" applyBorder="1" applyAlignment="1">
      <alignment horizontal="justify" vertical="center" wrapText="1"/>
    </xf>
    <xf numFmtId="0" fontId="6" fillId="34" borderId="15" xfId="0" applyFont="1" applyFill="1" applyBorder="1" applyAlignment="1">
      <alignment horizontal="justify" vertical="center" wrapText="1"/>
    </xf>
    <xf numFmtId="0" fontId="6" fillId="34" borderId="21" xfId="0" applyFont="1" applyFill="1" applyBorder="1" applyAlignment="1">
      <alignment horizontal="justify" vertical="center" wrapText="1"/>
    </xf>
    <xf numFmtId="0" fontId="6" fillId="0" borderId="15" xfId="0" applyFont="1" applyBorder="1" applyAlignment="1">
      <alignment horizontal="justify" vertical="center" wrapText="1"/>
    </xf>
    <xf numFmtId="0" fontId="6" fillId="0" borderId="21" xfId="0" applyFont="1" applyBorder="1" applyAlignment="1">
      <alignment horizontal="justify" vertical="center" wrapText="1"/>
    </xf>
    <xf numFmtId="0" fontId="6" fillId="0" borderId="11" xfId="0" applyFont="1" applyBorder="1" applyAlignment="1">
      <alignment horizontal="justify" vertical="center" wrapText="1"/>
    </xf>
    <xf numFmtId="0" fontId="6" fillId="34" borderId="23" xfId="0" applyFont="1" applyFill="1" applyBorder="1" applyAlignment="1">
      <alignment horizontal="justify" vertical="center" wrapText="1"/>
    </xf>
    <xf numFmtId="0" fontId="6" fillId="0" borderId="10" xfId="0" applyFont="1" applyBorder="1" applyAlignment="1">
      <alignment horizontal="justify" vertical="center"/>
    </xf>
    <xf numFmtId="9" fontId="6" fillId="34" borderId="11" xfId="59" applyFont="1" applyFill="1" applyBorder="1" applyAlignment="1">
      <alignment horizontal="center" vertical="center" wrapText="1"/>
    </xf>
    <xf numFmtId="9" fontId="6" fillId="34" borderId="17" xfId="59" applyFont="1" applyFill="1" applyBorder="1" applyAlignment="1">
      <alignment horizontal="center" vertical="center" wrapText="1"/>
    </xf>
    <xf numFmtId="0" fontId="6" fillId="0" borderId="17" xfId="0" applyFont="1" applyBorder="1" applyAlignment="1">
      <alignment horizontal="justify" vertical="center" wrapText="1"/>
    </xf>
    <xf numFmtId="0" fontId="6" fillId="0" borderId="13" xfId="0" applyFont="1" applyBorder="1" applyAlignment="1">
      <alignment horizontal="justify" vertical="center" wrapText="1"/>
    </xf>
    <xf numFmtId="0" fontId="5" fillId="34" borderId="12" xfId="0" applyFont="1" applyFill="1" applyBorder="1" applyAlignment="1">
      <alignment horizontal="justify" vertical="center" wrapText="1"/>
    </xf>
    <xf numFmtId="4" fontId="6" fillId="34" borderId="14" xfId="0" applyNumberFormat="1" applyFont="1" applyFill="1" applyBorder="1" applyAlignment="1" applyProtection="1">
      <alignment horizontal="justify" vertical="center" wrapText="1"/>
      <protection/>
    </xf>
    <xf numFmtId="4" fontId="6" fillId="34" borderId="15" xfId="0" applyNumberFormat="1" applyFont="1" applyFill="1" applyBorder="1" applyAlignment="1" applyProtection="1">
      <alignment horizontal="justify" vertical="center" wrapText="1"/>
      <protection/>
    </xf>
    <xf numFmtId="4" fontId="6" fillId="34" borderId="21" xfId="0" applyNumberFormat="1" applyFont="1" applyFill="1" applyBorder="1" applyAlignment="1" applyProtection="1">
      <alignment horizontal="justify" vertical="center" wrapText="1"/>
      <protection/>
    </xf>
    <xf numFmtId="0" fontId="6" fillId="0" borderId="14" xfId="0" applyFont="1" applyFill="1" applyBorder="1" applyAlignment="1">
      <alignment horizontal="justify" vertical="center" wrapText="1"/>
    </xf>
    <xf numFmtId="0" fontId="6" fillId="0" borderId="15" xfId="0" applyFont="1" applyFill="1" applyBorder="1" applyAlignment="1">
      <alignment horizontal="justify" vertical="center" wrapText="1"/>
    </xf>
    <xf numFmtId="9" fontId="6" fillId="0" borderId="11" xfId="59" applyFont="1" applyFill="1" applyBorder="1" applyAlignment="1">
      <alignment horizontal="center" vertical="center" wrapText="1"/>
    </xf>
    <xf numFmtId="9" fontId="6" fillId="0" borderId="17" xfId="59" applyFont="1" applyFill="1" applyBorder="1" applyAlignment="1">
      <alignment horizontal="center" vertical="center" wrapText="1"/>
    </xf>
    <xf numFmtId="0" fontId="6" fillId="34" borderId="13" xfId="0" applyFont="1" applyFill="1" applyBorder="1" applyAlignment="1">
      <alignment horizontal="center" vertical="center"/>
    </xf>
    <xf numFmtId="9" fontId="6" fillId="34" borderId="11" xfId="0" applyNumberFormat="1" applyFont="1" applyFill="1" applyBorder="1" applyAlignment="1">
      <alignment horizontal="center" vertical="center"/>
    </xf>
    <xf numFmtId="9" fontId="6" fillId="34" borderId="13" xfId="59" applyFont="1" applyFill="1" applyBorder="1" applyAlignment="1">
      <alignment horizontal="center" vertical="center"/>
    </xf>
    <xf numFmtId="9" fontId="5" fillId="34" borderId="11" xfId="59" applyFont="1" applyFill="1" applyBorder="1" applyAlignment="1">
      <alignment horizontal="center" vertical="center"/>
    </xf>
    <xf numFmtId="9" fontId="5" fillId="34" borderId="17" xfId="59" applyFont="1" applyFill="1" applyBorder="1" applyAlignment="1">
      <alignment horizontal="center" vertical="center"/>
    </xf>
    <xf numFmtId="9" fontId="5" fillId="34" borderId="13" xfId="59" applyFont="1" applyFill="1" applyBorder="1" applyAlignment="1">
      <alignment horizontal="center" vertical="center"/>
    </xf>
    <xf numFmtId="0" fontId="5" fillId="34" borderId="11"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3" xfId="0" applyFont="1" applyFill="1" applyBorder="1" applyAlignment="1">
      <alignment horizontal="center" vertical="center"/>
    </xf>
    <xf numFmtId="9" fontId="3" fillId="34" borderId="11" xfId="59" applyFont="1" applyFill="1" applyBorder="1" applyAlignment="1" applyProtection="1">
      <alignment horizontal="center" vertical="center" wrapText="1"/>
      <protection/>
    </xf>
    <xf numFmtId="9" fontId="3" fillId="34" borderId="17" xfId="59" applyFont="1" applyFill="1" applyBorder="1" applyAlignment="1" applyProtection="1">
      <alignment horizontal="center" vertical="center" wrapText="1"/>
      <protection/>
    </xf>
    <xf numFmtId="9" fontId="3" fillId="34" borderId="13" xfId="59" applyFont="1" applyFill="1" applyBorder="1" applyAlignment="1" applyProtection="1">
      <alignment horizontal="center" vertical="center" wrapText="1"/>
      <protection/>
    </xf>
    <xf numFmtId="9" fontId="6" fillId="34" borderId="17" xfId="0" applyNumberFormat="1" applyFont="1" applyFill="1" applyBorder="1" applyAlignment="1">
      <alignment horizontal="center" vertical="center"/>
    </xf>
    <xf numFmtId="9" fontId="6" fillId="34" borderId="13" xfId="0" applyNumberFormat="1" applyFont="1" applyFill="1" applyBorder="1" applyAlignment="1">
      <alignment horizontal="center" vertical="center"/>
    </xf>
    <xf numFmtId="9" fontId="6" fillId="34" borderId="10" xfId="59" applyFont="1" applyFill="1" applyBorder="1" applyAlignment="1">
      <alignment horizontal="center"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tas" xfId="58"/>
    <cellStyle name="Percent" xfId="59"/>
    <cellStyle name="Porcentaje 2"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0</xdr:row>
      <xdr:rowOff>9525</xdr:rowOff>
    </xdr:from>
    <xdr:to>
      <xdr:col>1</xdr:col>
      <xdr:colOff>561975</xdr:colOff>
      <xdr:row>2</xdr:row>
      <xdr:rowOff>400050</xdr:rowOff>
    </xdr:to>
    <xdr:pic>
      <xdr:nvPicPr>
        <xdr:cNvPr id="1" name="Imagen 1"/>
        <xdr:cNvPicPr preferRelativeResize="1">
          <a:picLocks noChangeAspect="1"/>
        </xdr:cNvPicPr>
      </xdr:nvPicPr>
      <xdr:blipFill>
        <a:blip r:embed="rId1"/>
        <a:srcRect l="20875" t="13375" r="18865" b="22401"/>
        <a:stretch>
          <a:fillRect/>
        </a:stretch>
      </xdr:blipFill>
      <xdr:spPr>
        <a:xfrm>
          <a:off x="647700" y="9525"/>
          <a:ext cx="137160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320" t="s">
        <v>574</v>
      </c>
      <c r="B1" s="320"/>
      <c r="C1" s="320"/>
      <c r="D1" s="320"/>
      <c r="E1" s="320"/>
      <c r="F1" s="320"/>
      <c r="G1" s="320"/>
      <c r="H1" s="320"/>
      <c r="I1" s="320"/>
      <c r="J1" s="320"/>
      <c r="K1" s="320"/>
    </row>
    <row r="2" spans="1:11" ht="21" customHeight="1">
      <c r="A2" s="320" t="s">
        <v>0</v>
      </c>
      <c r="B2" s="320"/>
      <c r="C2" s="320"/>
      <c r="D2" s="320"/>
      <c r="E2" s="320"/>
      <c r="F2" s="320"/>
      <c r="G2" s="320"/>
      <c r="H2" s="320"/>
      <c r="I2" s="320"/>
      <c r="J2" s="320"/>
      <c r="K2" s="320"/>
    </row>
    <row r="3" spans="1:11" ht="31.5" customHeight="1">
      <c r="A3" s="321" t="s">
        <v>208</v>
      </c>
      <c r="B3" s="322"/>
      <c r="C3" s="322"/>
      <c r="D3" s="322"/>
      <c r="E3" s="322"/>
      <c r="F3" s="322"/>
      <c r="G3" s="322"/>
      <c r="H3" s="322"/>
      <c r="I3" s="322"/>
      <c r="J3" s="322"/>
      <c r="K3" s="322"/>
    </row>
    <row r="4" spans="1:11" s="2" customFormat="1" ht="40.5" customHeight="1">
      <c r="A4" s="47" t="s">
        <v>477</v>
      </c>
      <c r="B4" s="261" t="s">
        <v>479</v>
      </c>
      <c r="C4" s="261" t="s">
        <v>514</v>
      </c>
      <c r="D4" s="261" t="s">
        <v>3</v>
      </c>
      <c r="E4" s="316" t="s">
        <v>528</v>
      </c>
      <c r="F4" s="317"/>
      <c r="G4" s="316" t="s">
        <v>515</v>
      </c>
      <c r="H4" s="323"/>
      <c r="I4" s="323"/>
      <c r="J4" s="317"/>
      <c r="K4" s="261" t="s">
        <v>485</v>
      </c>
    </row>
    <row r="5" spans="1:11" s="2" customFormat="1" ht="36">
      <c r="A5" s="47" t="s">
        <v>478</v>
      </c>
      <c r="B5" s="261"/>
      <c r="C5" s="261"/>
      <c r="D5" s="261"/>
      <c r="E5" s="31" t="s">
        <v>392</v>
      </c>
      <c r="F5" s="31" t="s">
        <v>391</v>
      </c>
      <c r="G5" s="3" t="s">
        <v>516</v>
      </c>
      <c r="H5" s="3" t="s">
        <v>517</v>
      </c>
      <c r="I5" s="3" t="s">
        <v>396</v>
      </c>
      <c r="J5" s="3" t="s">
        <v>391</v>
      </c>
      <c r="K5" s="261"/>
    </row>
    <row r="6" spans="1:11" s="5" customFormat="1" ht="60" customHeight="1">
      <c r="A6" s="307" t="s">
        <v>6</v>
      </c>
      <c r="B6" s="6" t="s">
        <v>7</v>
      </c>
      <c r="C6" s="4" t="s">
        <v>8</v>
      </c>
      <c r="D6" s="4" t="s">
        <v>393</v>
      </c>
      <c r="E6" s="32" t="s">
        <v>492</v>
      </c>
      <c r="F6" s="327" t="s">
        <v>671</v>
      </c>
      <c r="G6" s="32">
        <v>273</v>
      </c>
      <c r="H6" s="32">
        <v>600</v>
      </c>
      <c r="I6" s="60"/>
      <c r="J6" s="60"/>
      <c r="K6" s="49" t="s">
        <v>9</v>
      </c>
    </row>
    <row r="7" spans="1:11" s="5" customFormat="1" ht="48">
      <c r="A7" s="308"/>
      <c r="B7" s="6" t="s">
        <v>10</v>
      </c>
      <c r="C7" s="4" t="s">
        <v>11</v>
      </c>
      <c r="D7" s="4" t="s">
        <v>350</v>
      </c>
      <c r="E7" s="58" t="s">
        <v>493</v>
      </c>
      <c r="F7" s="328"/>
      <c r="G7" s="32">
        <v>275</v>
      </c>
      <c r="H7" s="32">
        <v>500</v>
      </c>
      <c r="I7" s="60"/>
      <c r="J7" s="60"/>
      <c r="K7" s="49" t="s">
        <v>9</v>
      </c>
    </row>
    <row r="8" spans="1:11" s="33" customFormat="1" ht="60.75" customHeight="1">
      <c r="A8" s="304"/>
      <c r="B8" s="303" t="s">
        <v>13</v>
      </c>
      <c r="C8" s="6" t="s">
        <v>518</v>
      </c>
      <c r="D8" s="6" t="s">
        <v>14</v>
      </c>
      <c r="E8" s="6" t="s">
        <v>397</v>
      </c>
      <c r="F8" s="4" t="s">
        <v>672</v>
      </c>
      <c r="G8" s="32">
        <v>0</v>
      </c>
      <c r="H8" s="32">
        <v>1</v>
      </c>
      <c r="I8" s="61"/>
      <c r="J8" s="61"/>
      <c r="K8" s="49" t="s">
        <v>12</v>
      </c>
    </row>
    <row r="9" spans="1:11" s="33" customFormat="1" ht="68.25" customHeight="1">
      <c r="A9" s="304"/>
      <c r="B9" s="265"/>
      <c r="C9" s="4" t="s">
        <v>355</v>
      </c>
      <c r="D9" s="4" t="s">
        <v>351</v>
      </c>
      <c r="E9" s="4" t="s">
        <v>629</v>
      </c>
      <c r="F9" s="4" t="s">
        <v>630</v>
      </c>
      <c r="G9" s="23">
        <v>0</v>
      </c>
      <c r="H9" s="34" t="s">
        <v>640</v>
      </c>
      <c r="I9" s="32"/>
      <c r="J9" s="32"/>
      <c r="K9" s="50" t="s">
        <v>12</v>
      </c>
    </row>
    <row r="10" spans="1:11" s="33" customFormat="1" ht="51" customHeight="1">
      <c r="A10" s="304"/>
      <c r="B10" s="265"/>
      <c r="C10" s="4" t="s">
        <v>642</v>
      </c>
      <c r="D10" s="4" t="s">
        <v>673</v>
      </c>
      <c r="E10" s="4" t="s">
        <v>398</v>
      </c>
      <c r="F10" s="4"/>
      <c r="G10" s="23">
        <v>0</v>
      </c>
      <c r="H10" s="34" t="s">
        <v>448</v>
      </c>
      <c r="I10" s="32"/>
      <c r="J10" s="32"/>
      <c r="K10" s="50" t="s">
        <v>12</v>
      </c>
    </row>
    <row r="11" spans="1:11" s="33" customFormat="1" ht="51" customHeight="1">
      <c r="A11" s="304"/>
      <c r="B11" s="265"/>
      <c r="C11" s="4" t="s">
        <v>674</v>
      </c>
      <c r="D11" s="4" t="s">
        <v>641</v>
      </c>
      <c r="E11" s="4" t="s">
        <v>398</v>
      </c>
      <c r="F11" s="4"/>
      <c r="G11" s="23">
        <v>0</v>
      </c>
      <c r="H11" s="34" t="s">
        <v>448</v>
      </c>
      <c r="I11" s="32"/>
      <c r="J11" s="32"/>
      <c r="K11" s="50" t="s">
        <v>12</v>
      </c>
    </row>
    <row r="12" spans="1:11" s="33" customFormat="1" ht="56.25" customHeight="1">
      <c r="A12" s="304"/>
      <c r="B12" s="319"/>
      <c r="C12" s="35" t="s">
        <v>376</v>
      </c>
      <c r="D12" s="50" t="s">
        <v>377</v>
      </c>
      <c r="E12" s="4" t="s">
        <v>629</v>
      </c>
      <c r="F12" s="4"/>
      <c r="G12" s="23">
        <v>0</v>
      </c>
      <c r="H12" s="34" t="s">
        <v>378</v>
      </c>
      <c r="I12" s="34"/>
      <c r="J12" s="34"/>
      <c r="K12" s="50" t="s">
        <v>12</v>
      </c>
    </row>
    <row r="13" spans="1:11" s="8" customFormat="1" ht="87.75" customHeight="1">
      <c r="A13" s="304"/>
      <c r="B13" s="303" t="s">
        <v>15</v>
      </c>
      <c r="C13" s="6" t="s">
        <v>379</v>
      </c>
      <c r="D13" s="6" t="s">
        <v>380</v>
      </c>
      <c r="E13" s="6" t="s">
        <v>631</v>
      </c>
      <c r="F13" s="4" t="s">
        <v>632</v>
      </c>
      <c r="G13" s="36">
        <v>0</v>
      </c>
      <c r="H13" s="37">
        <v>5</v>
      </c>
      <c r="I13" s="37"/>
      <c r="J13" s="37"/>
      <c r="K13" s="49" t="s">
        <v>17</v>
      </c>
    </row>
    <row r="14" spans="1:11" s="8" customFormat="1" ht="74.25" customHeight="1">
      <c r="A14" s="304"/>
      <c r="B14" s="305"/>
      <c r="C14" s="4" t="s">
        <v>718</v>
      </c>
      <c r="D14" s="4" t="s">
        <v>643</v>
      </c>
      <c r="E14" s="4" t="s">
        <v>398</v>
      </c>
      <c r="F14" s="4"/>
      <c r="G14" s="36">
        <v>0</v>
      </c>
      <c r="H14" s="37">
        <v>4</v>
      </c>
      <c r="I14" s="37"/>
      <c r="J14" s="37"/>
      <c r="K14" s="49" t="s">
        <v>17</v>
      </c>
    </row>
    <row r="15" spans="1:11" s="8" customFormat="1" ht="45.75" customHeight="1">
      <c r="A15" s="304"/>
      <c r="B15" s="286" t="s">
        <v>18</v>
      </c>
      <c r="C15" s="6" t="s">
        <v>19</v>
      </c>
      <c r="D15" s="6" t="s">
        <v>85</v>
      </c>
      <c r="E15" s="6" t="s">
        <v>650</v>
      </c>
      <c r="F15" s="4"/>
      <c r="G15" s="36">
        <v>0</v>
      </c>
      <c r="H15" s="38">
        <v>4</v>
      </c>
      <c r="I15" s="18"/>
      <c r="J15" s="133"/>
      <c r="K15" s="49" t="s">
        <v>21</v>
      </c>
    </row>
    <row r="16" spans="1:11" s="8" customFormat="1" ht="61.5" customHeight="1">
      <c r="A16" s="304"/>
      <c r="B16" s="286"/>
      <c r="C16" s="6" t="s">
        <v>22</v>
      </c>
      <c r="D16" s="6" t="s">
        <v>23</v>
      </c>
      <c r="E16" s="6" t="s">
        <v>650</v>
      </c>
      <c r="F16" s="4"/>
      <c r="G16" s="36">
        <v>0</v>
      </c>
      <c r="H16" s="38">
        <v>4</v>
      </c>
      <c r="I16" s="38"/>
      <c r="J16" s="38"/>
      <c r="K16" s="49" t="s">
        <v>17</v>
      </c>
    </row>
    <row r="17" spans="1:11" s="8" customFormat="1" ht="52.5" customHeight="1">
      <c r="A17" s="304"/>
      <c r="B17" s="303" t="s">
        <v>352</v>
      </c>
      <c r="C17" s="49" t="s">
        <v>25</v>
      </c>
      <c r="D17" s="6" t="s">
        <v>26</v>
      </c>
      <c r="E17" s="6" t="s">
        <v>397</v>
      </c>
      <c r="F17" s="18"/>
      <c r="G17" s="36">
        <v>0</v>
      </c>
      <c r="H17" s="37">
        <v>1</v>
      </c>
      <c r="I17" s="37"/>
      <c r="J17" s="37"/>
      <c r="K17" s="49" t="s">
        <v>27</v>
      </c>
    </row>
    <row r="18" spans="1:11" s="8" customFormat="1" ht="52.5" customHeight="1">
      <c r="A18" s="304"/>
      <c r="B18" s="304"/>
      <c r="C18" s="4" t="s">
        <v>644</v>
      </c>
      <c r="D18" s="4" t="s">
        <v>645</v>
      </c>
      <c r="E18" s="6" t="s">
        <v>658</v>
      </c>
      <c r="F18" s="18"/>
      <c r="G18" s="36">
        <v>0</v>
      </c>
      <c r="H18" s="37">
        <v>40</v>
      </c>
      <c r="I18" s="37"/>
      <c r="J18" s="37"/>
      <c r="K18" s="49" t="s">
        <v>27</v>
      </c>
    </row>
    <row r="19" spans="1:11" s="8" customFormat="1" ht="65.25" customHeight="1">
      <c r="A19" s="304"/>
      <c r="B19" s="312"/>
      <c r="C19" s="4" t="s">
        <v>709</v>
      </c>
      <c r="D19" s="4" t="s">
        <v>675</v>
      </c>
      <c r="E19" s="6" t="s">
        <v>633</v>
      </c>
      <c r="F19" s="18"/>
      <c r="G19" s="36">
        <v>0</v>
      </c>
      <c r="H19" s="39">
        <v>160</v>
      </c>
      <c r="I19" s="39"/>
      <c r="J19" s="39"/>
      <c r="K19" s="49" t="s">
        <v>27</v>
      </c>
    </row>
    <row r="20" spans="1:11" s="8" customFormat="1" ht="48" customHeight="1">
      <c r="A20" s="304"/>
      <c r="B20" s="312"/>
      <c r="C20" s="6" t="s">
        <v>30</v>
      </c>
      <c r="D20" s="6" t="s">
        <v>31</v>
      </c>
      <c r="E20" s="6" t="s">
        <v>634</v>
      </c>
      <c r="F20" s="18"/>
      <c r="G20" s="36">
        <v>0</v>
      </c>
      <c r="H20" s="39">
        <v>50</v>
      </c>
      <c r="I20" s="39"/>
      <c r="J20" s="39"/>
      <c r="K20" s="49" t="s">
        <v>27</v>
      </c>
    </row>
    <row r="21" spans="1:11" s="8" customFormat="1" ht="37.5" customHeight="1">
      <c r="A21" s="304"/>
      <c r="B21" s="312"/>
      <c r="C21" s="6" t="s">
        <v>32</v>
      </c>
      <c r="D21" s="6" t="s">
        <v>33</v>
      </c>
      <c r="E21" s="6" t="s">
        <v>635</v>
      </c>
      <c r="F21" s="6"/>
      <c r="G21" s="36">
        <v>4</v>
      </c>
      <c r="H21" s="37">
        <v>48</v>
      </c>
      <c r="I21" s="37"/>
      <c r="J21" s="37"/>
      <c r="K21" s="49" t="s">
        <v>27</v>
      </c>
    </row>
    <row r="22" spans="1:11" s="7" customFormat="1" ht="57" customHeight="1">
      <c r="A22" s="307" t="s">
        <v>34</v>
      </c>
      <c r="B22" s="6" t="s">
        <v>35</v>
      </c>
      <c r="C22" s="6" t="s">
        <v>36</v>
      </c>
      <c r="D22" s="6" t="s">
        <v>37</v>
      </c>
      <c r="E22" s="32" t="s">
        <v>494</v>
      </c>
      <c r="F22" s="6"/>
      <c r="G22" s="38">
        <v>603</v>
      </c>
      <c r="H22" s="32">
        <v>630</v>
      </c>
      <c r="I22" s="193"/>
      <c r="J22" s="193"/>
      <c r="K22" s="49" t="s">
        <v>38</v>
      </c>
    </row>
    <row r="23" spans="1:11" s="8" customFormat="1" ht="72">
      <c r="A23" s="304"/>
      <c r="B23" s="303" t="s">
        <v>39</v>
      </c>
      <c r="C23" s="49" t="s">
        <v>519</v>
      </c>
      <c r="D23" s="49" t="s">
        <v>40</v>
      </c>
      <c r="E23" s="49">
        <v>1</v>
      </c>
      <c r="F23" s="18" t="s">
        <v>568</v>
      </c>
      <c r="G23" s="32">
        <v>0</v>
      </c>
      <c r="H23" s="32">
        <v>1</v>
      </c>
      <c r="I23" s="32"/>
      <c r="J23" s="32"/>
      <c r="K23" s="49" t="s">
        <v>12</v>
      </c>
    </row>
    <row r="24" spans="1:11" s="8" customFormat="1" ht="36">
      <c r="A24" s="304"/>
      <c r="B24" s="265"/>
      <c r="C24" s="49" t="s">
        <v>676</v>
      </c>
      <c r="D24" s="49" t="s">
        <v>641</v>
      </c>
      <c r="E24" s="4" t="s">
        <v>398</v>
      </c>
      <c r="F24" s="50"/>
      <c r="G24" s="23">
        <v>2</v>
      </c>
      <c r="H24" s="34" t="s">
        <v>646</v>
      </c>
      <c r="I24" s="34"/>
      <c r="J24" s="34"/>
      <c r="K24" s="50" t="s">
        <v>12</v>
      </c>
    </row>
    <row r="25" spans="1:11" s="8" customFormat="1" ht="83.25" customHeight="1">
      <c r="A25" s="304"/>
      <c r="B25" s="6" t="s">
        <v>15</v>
      </c>
      <c r="C25" s="49" t="s">
        <v>677</v>
      </c>
      <c r="D25" s="49" t="s">
        <v>41</v>
      </c>
      <c r="E25" s="49">
        <v>105</v>
      </c>
      <c r="F25" s="52" t="s">
        <v>717</v>
      </c>
      <c r="G25" s="36">
        <v>0</v>
      </c>
      <c r="H25" s="38">
        <v>5</v>
      </c>
      <c r="I25" s="194"/>
      <c r="J25" s="194"/>
      <c r="K25" s="49" t="s">
        <v>569</v>
      </c>
    </row>
    <row r="26" spans="1:11" s="8" customFormat="1" ht="36" customHeight="1">
      <c r="A26" s="304"/>
      <c r="B26" s="286" t="s">
        <v>18</v>
      </c>
      <c r="C26" s="49" t="s">
        <v>42</v>
      </c>
      <c r="D26" s="49" t="s">
        <v>20</v>
      </c>
      <c r="E26" s="49">
        <v>1</v>
      </c>
      <c r="F26" s="49"/>
      <c r="G26" s="36">
        <v>0</v>
      </c>
      <c r="H26" s="38">
        <v>1</v>
      </c>
      <c r="I26" s="38"/>
      <c r="J26" s="38"/>
      <c r="K26" s="49" t="s">
        <v>27</v>
      </c>
    </row>
    <row r="27" spans="1:11" s="8" customFormat="1" ht="60">
      <c r="A27" s="304"/>
      <c r="B27" s="286"/>
      <c r="C27" s="49" t="s">
        <v>43</v>
      </c>
      <c r="D27" s="49" t="s">
        <v>651</v>
      </c>
      <c r="E27" s="49">
        <v>5</v>
      </c>
      <c r="F27" s="49"/>
      <c r="G27" s="36">
        <v>0</v>
      </c>
      <c r="H27" s="38">
        <v>5</v>
      </c>
      <c r="I27" s="38"/>
      <c r="J27" s="38"/>
      <c r="K27" s="49" t="s">
        <v>17</v>
      </c>
    </row>
    <row r="28" spans="1:11" s="8" customFormat="1" ht="24">
      <c r="A28" s="304"/>
      <c r="B28" s="313" t="s">
        <v>352</v>
      </c>
      <c r="C28" s="50" t="s">
        <v>25</v>
      </c>
      <c r="D28" s="49" t="s">
        <v>26</v>
      </c>
      <c r="E28" s="49">
        <v>1</v>
      </c>
      <c r="F28" s="49"/>
      <c r="G28" s="36">
        <v>0</v>
      </c>
      <c r="H28" s="38">
        <v>1</v>
      </c>
      <c r="I28" s="38"/>
      <c r="J28" s="38"/>
      <c r="K28" s="49" t="s">
        <v>17</v>
      </c>
    </row>
    <row r="29" spans="1:11" s="8" customFormat="1" ht="108">
      <c r="A29" s="304"/>
      <c r="B29" s="314"/>
      <c r="C29" s="4" t="s">
        <v>709</v>
      </c>
      <c r="D29" s="4" t="s">
        <v>678</v>
      </c>
      <c r="E29" s="49">
        <v>120</v>
      </c>
      <c r="F29" s="49" t="s">
        <v>710</v>
      </c>
      <c r="G29" s="36">
        <v>0</v>
      </c>
      <c r="H29" s="38">
        <v>200</v>
      </c>
      <c r="I29" s="38"/>
      <c r="J29" s="38"/>
      <c r="K29" s="49" t="s">
        <v>27</v>
      </c>
    </row>
    <row r="30" spans="1:11" s="8" customFormat="1" ht="36">
      <c r="A30" s="304"/>
      <c r="B30" s="314"/>
      <c r="C30" s="4" t="s">
        <v>644</v>
      </c>
      <c r="D30" s="4" t="s">
        <v>647</v>
      </c>
      <c r="E30" s="49">
        <v>45</v>
      </c>
      <c r="F30" s="49"/>
      <c r="G30" s="36">
        <v>0</v>
      </c>
      <c r="H30" s="38">
        <v>45</v>
      </c>
      <c r="I30" s="38"/>
      <c r="J30" s="38"/>
      <c r="K30" s="49" t="s">
        <v>17</v>
      </c>
    </row>
    <row r="31" spans="1:11" s="8" customFormat="1" ht="24">
      <c r="A31" s="304"/>
      <c r="B31" s="314"/>
      <c r="C31" s="49" t="s">
        <v>30</v>
      </c>
      <c r="D31" s="49" t="s">
        <v>44</v>
      </c>
      <c r="E31" s="49">
        <v>50</v>
      </c>
      <c r="F31" s="18"/>
      <c r="G31" s="36">
        <v>0</v>
      </c>
      <c r="H31" s="38">
        <v>50</v>
      </c>
      <c r="I31" s="38"/>
      <c r="J31" s="38"/>
      <c r="K31" s="49" t="s">
        <v>17</v>
      </c>
    </row>
    <row r="32" spans="1:11" s="8" customFormat="1" ht="24">
      <c r="A32" s="304"/>
      <c r="B32" s="315"/>
      <c r="C32" s="49" t="s">
        <v>32</v>
      </c>
      <c r="D32" s="49" t="s">
        <v>33</v>
      </c>
      <c r="E32" s="49">
        <v>60</v>
      </c>
      <c r="F32" s="18"/>
      <c r="G32" s="36">
        <v>0</v>
      </c>
      <c r="H32" s="38">
        <v>60</v>
      </c>
      <c r="I32" s="38"/>
      <c r="J32" s="38"/>
      <c r="K32" s="49" t="s">
        <v>17</v>
      </c>
    </row>
    <row r="33" spans="1:11" s="8" customFormat="1" ht="120">
      <c r="A33" s="304"/>
      <c r="B33" s="303" t="s">
        <v>45</v>
      </c>
      <c r="C33" s="6" t="s">
        <v>400</v>
      </c>
      <c r="D33" s="6" t="s">
        <v>382</v>
      </c>
      <c r="E33" s="6" t="s">
        <v>421</v>
      </c>
      <c r="F33" s="49" t="s">
        <v>536</v>
      </c>
      <c r="G33" s="36">
        <v>0</v>
      </c>
      <c r="H33" s="6" t="s">
        <v>570</v>
      </c>
      <c r="I33" s="194"/>
      <c r="J33" s="194"/>
      <c r="K33" s="49" t="s">
        <v>571</v>
      </c>
    </row>
    <row r="34" spans="1:11" s="8" customFormat="1" ht="36">
      <c r="A34" s="304"/>
      <c r="B34" s="306"/>
      <c r="C34" s="49" t="s">
        <v>402</v>
      </c>
      <c r="D34" s="49" t="s">
        <v>401</v>
      </c>
      <c r="E34" s="49">
        <v>1782</v>
      </c>
      <c r="F34" s="49"/>
      <c r="G34" s="36">
        <v>0</v>
      </c>
      <c r="H34" s="38">
        <v>0</v>
      </c>
      <c r="I34" s="38"/>
      <c r="J34" s="38"/>
      <c r="K34" s="49" t="s">
        <v>46</v>
      </c>
    </row>
    <row r="35" spans="1:11" s="8" customFormat="1" ht="72" customHeight="1">
      <c r="A35" s="307" t="s">
        <v>47</v>
      </c>
      <c r="B35" s="6" t="s">
        <v>48</v>
      </c>
      <c r="C35" s="6" t="s">
        <v>49</v>
      </c>
      <c r="D35" s="49" t="s">
        <v>353</v>
      </c>
      <c r="E35" s="6" t="s">
        <v>495</v>
      </c>
      <c r="F35" s="49"/>
      <c r="G35" s="38">
        <v>1090</v>
      </c>
      <c r="H35" s="38">
        <v>1200</v>
      </c>
      <c r="I35" s="194"/>
      <c r="J35" s="194"/>
      <c r="K35" s="49" t="s">
        <v>38</v>
      </c>
    </row>
    <row r="36" spans="1:11" s="8" customFormat="1" ht="84">
      <c r="A36" s="308"/>
      <c r="B36" s="303" t="s">
        <v>50</v>
      </c>
      <c r="C36" s="49" t="s">
        <v>519</v>
      </c>
      <c r="D36" s="49" t="s">
        <v>328</v>
      </c>
      <c r="E36" s="49">
        <v>1</v>
      </c>
      <c r="F36" s="18" t="s">
        <v>529</v>
      </c>
      <c r="G36" s="32">
        <v>0</v>
      </c>
      <c r="H36" s="32">
        <v>2</v>
      </c>
      <c r="I36" s="32"/>
      <c r="J36" s="32"/>
      <c r="K36" s="49" t="s">
        <v>12</v>
      </c>
    </row>
    <row r="37" spans="1:11" s="8" customFormat="1" ht="72">
      <c r="A37" s="308"/>
      <c r="B37" s="304"/>
      <c r="C37" s="4" t="s">
        <v>354</v>
      </c>
      <c r="D37" s="4" t="s">
        <v>351</v>
      </c>
      <c r="E37" s="4" t="s">
        <v>631</v>
      </c>
      <c r="F37" s="18" t="s">
        <v>636</v>
      </c>
      <c r="G37" s="23">
        <v>0</v>
      </c>
      <c r="H37" s="34" t="s">
        <v>640</v>
      </c>
      <c r="I37" s="34"/>
      <c r="J37" s="34"/>
      <c r="K37" s="50" t="s">
        <v>12</v>
      </c>
    </row>
    <row r="38" spans="1:11" s="8" customFormat="1" ht="108">
      <c r="A38" s="308"/>
      <c r="B38" s="304"/>
      <c r="C38" s="4" t="s">
        <v>372</v>
      </c>
      <c r="D38" s="4" t="s">
        <v>362</v>
      </c>
      <c r="E38" s="4" t="s">
        <v>637</v>
      </c>
      <c r="F38" s="56" t="s">
        <v>707</v>
      </c>
      <c r="G38" s="34" t="s">
        <v>375</v>
      </c>
      <c r="H38" s="34" t="s">
        <v>276</v>
      </c>
      <c r="I38" s="34"/>
      <c r="J38" s="34"/>
      <c r="K38" s="50" t="s">
        <v>708</v>
      </c>
    </row>
    <row r="39" spans="1:11" s="8" customFormat="1" ht="48">
      <c r="A39" s="308"/>
      <c r="B39" s="305"/>
      <c r="C39" s="35" t="s">
        <v>384</v>
      </c>
      <c r="D39" s="50" t="s">
        <v>377</v>
      </c>
      <c r="E39" s="57" t="s">
        <v>631</v>
      </c>
      <c r="F39" s="18" t="s">
        <v>529</v>
      </c>
      <c r="G39" s="23">
        <v>0</v>
      </c>
      <c r="H39" s="34" t="s">
        <v>383</v>
      </c>
      <c r="I39" s="34"/>
      <c r="J39" s="34"/>
      <c r="K39" s="50" t="s">
        <v>381</v>
      </c>
    </row>
    <row r="40" spans="1:11" s="8" customFormat="1" ht="72">
      <c r="A40" s="308"/>
      <c r="B40" s="6" t="s">
        <v>15</v>
      </c>
      <c r="C40" s="49" t="s">
        <v>51</v>
      </c>
      <c r="D40" s="6" t="s">
        <v>16</v>
      </c>
      <c r="E40" s="6" t="s">
        <v>631</v>
      </c>
      <c r="F40" s="50" t="s">
        <v>638</v>
      </c>
      <c r="G40" s="36">
        <v>0</v>
      </c>
      <c r="H40" s="38">
        <v>2</v>
      </c>
      <c r="I40" s="38"/>
      <c r="J40" s="38"/>
      <c r="K40" s="49" t="s">
        <v>52</v>
      </c>
    </row>
    <row r="41" spans="1:11" s="8" customFormat="1" ht="36">
      <c r="A41" s="308"/>
      <c r="B41" s="262" t="s">
        <v>18</v>
      </c>
      <c r="C41" s="50" t="s">
        <v>42</v>
      </c>
      <c r="D41" s="50" t="s">
        <v>20</v>
      </c>
      <c r="E41" s="6" t="s">
        <v>652</v>
      </c>
      <c r="F41" s="50"/>
      <c r="G41" s="36"/>
      <c r="H41" s="38">
        <v>1</v>
      </c>
      <c r="I41" s="38"/>
      <c r="J41" s="38"/>
      <c r="K41" s="49"/>
    </row>
    <row r="42" spans="1:11" s="8" customFormat="1" ht="48">
      <c r="A42" s="308"/>
      <c r="B42" s="262"/>
      <c r="C42" s="4" t="s">
        <v>679</v>
      </c>
      <c r="D42" s="4" t="s">
        <v>648</v>
      </c>
      <c r="E42" s="6" t="s">
        <v>631</v>
      </c>
      <c r="F42" s="6" t="s">
        <v>655</v>
      </c>
      <c r="G42" s="36">
        <v>0</v>
      </c>
      <c r="H42" s="38">
        <v>2</v>
      </c>
      <c r="I42" s="38"/>
      <c r="J42" s="38"/>
      <c r="K42" s="49" t="s">
        <v>52</v>
      </c>
    </row>
    <row r="43" spans="1:11" s="8" customFormat="1" ht="36" customHeight="1">
      <c r="A43" s="308"/>
      <c r="B43" s="303" t="s">
        <v>24</v>
      </c>
      <c r="C43" s="49" t="s">
        <v>25</v>
      </c>
      <c r="D43" s="6" t="s">
        <v>26</v>
      </c>
      <c r="E43" s="6" t="s">
        <v>397</v>
      </c>
      <c r="F43" s="6" t="s">
        <v>656</v>
      </c>
      <c r="G43" s="36">
        <v>0</v>
      </c>
      <c r="H43" s="38">
        <v>1</v>
      </c>
      <c r="I43" s="38"/>
      <c r="J43" s="38"/>
      <c r="K43" s="49" t="s">
        <v>27</v>
      </c>
    </row>
    <row r="44" spans="1:11" s="8" customFormat="1" ht="120">
      <c r="A44" s="308"/>
      <c r="B44" s="304"/>
      <c r="C44" s="49" t="s">
        <v>28</v>
      </c>
      <c r="D44" s="6" t="s">
        <v>29</v>
      </c>
      <c r="E44" s="6">
        <v>53</v>
      </c>
      <c r="F44" s="18" t="s">
        <v>530</v>
      </c>
      <c r="G44" s="36">
        <v>0</v>
      </c>
      <c r="H44" s="38">
        <v>40</v>
      </c>
      <c r="I44" s="38"/>
      <c r="J44" s="38"/>
      <c r="K44" s="49" t="s">
        <v>27</v>
      </c>
    </row>
    <row r="45" spans="1:11" s="8" customFormat="1" ht="60">
      <c r="A45" s="308"/>
      <c r="B45" s="304"/>
      <c r="C45" s="4" t="s">
        <v>709</v>
      </c>
      <c r="D45" s="4" t="s">
        <v>680</v>
      </c>
      <c r="E45" s="6" t="s">
        <v>398</v>
      </c>
      <c r="F45" s="18"/>
      <c r="G45" s="36">
        <v>0</v>
      </c>
      <c r="H45" s="38">
        <v>80</v>
      </c>
      <c r="I45" s="38"/>
      <c r="J45" s="38"/>
      <c r="K45" s="49" t="s">
        <v>27</v>
      </c>
    </row>
    <row r="46" spans="1:11" s="8" customFormat="1" ht="60">
      <c r="A46" s="308"/>
      <c r="B46" s="304"/>
      <c r="C46" s="49" t="s">
        <v>30</v>
      </c>
      <c r="D46" s="6" t="s">
        <v>31</v>
      </c>
      <c r="E46" s="6" t="s">
        <v>639</v>
      </c>
      <c r="F46" s="18" t="s">
        <v>399</v>
      </c>
      <c r="G46" s="36">
        <v>0</v>
      </c>
      <c r="H46" s="38">
        <v>40</v>
      </c>
      <c r="I46" s="38"/>
      <c r="J46" s="38"/>
      <c r="K46" s="49" t="s">
        <v>27</v>
      </c>
    </row>
    <row r="47" spans="1:11" s="8" customFormat="1" ht="24">
      <c r="A47" s="308"/>
      <c r="B47" s="304"/>
      <c r="C47" s="49" t="s">
        <v>32</v>
      </c>
      <c r="D47" s="6" t="s">
        <v>33</v>
      </c>
      <c r="E47" s="6">
        <v>24</v>
      </c>
      <c r="F47" s="18" t="s">
        <v>403</v>
      </c>
      <c r="G47" s="36">
        <v>0</v>
      </c>
      <c r="H47" s="38">
        <v>24</v>
      </c>
      <c r="I47" s="38"/>
      <c r="J47" s="38"/>
      <c r="K47" s="49" t="s">
        <v>27</v>
      </c>
    </row>
    <row r="48" spans="1:11" s="8" customFormat="1" ht="72" customHeight="1">
      <c r="A48" s="263" t="s">
        <v>53</v>
      </c>
      <c r="B48" s="29" t="s">
        <v>54</v>
      </c>
      <c r="C48" s="29" t="s">
        <v>55</v>
      </c>
      <c r="D48" s="29" t="s">
        <v>56</v>
      </c>
      <c r="E48" s="29">
        <v>12</v>
      </c>
      <c r="F48" s="40"/>
      <c r="G48" s="38">
        <v>0</v>
      </c>
      <c r="H48" s="38">
        <v>11</v>
      </c>
      <c r="I48" s="38"/>
      <c r="J48" s="38"/>
      <c r="K48" s="26" t="s">
        <v>57</v>
      </c>
    </row>
    <row r="49" spans="1:11" s="8" customFormat="1" ht="75.75" customHeight="1">
      <c r="A49" s="264"/>
      <c r="B49" s="29" t="s">
        <v>58</v>
      </c>
      <c r="C49" s="29" t="s">
        <v>59</v>
      </c>
      <c r="D49" s="29" t="s">
        <v>60</v>
      </c>
      <c r="E49" s="41">
        <v>1</v>
      </c>
      <c r="F49" s="18" t="s">
        <v>654</v>
      </c>
      <c r="G49" s="38">
        <v>0</v>
      </c>
      <c r="H49" s="27">
        <v>1</v>
      </c>
      <c r="I49" s="27"/>
      <c r="J49" s="27"/>
      <c r="K49" s="26" t="s">
        <v>57</v>
      </c>
    </row>
    <row r="50" spans="1:11" s="8" customFormat="1" ht="79.5" customHeight="1">
      <c r="A50" s="265"/>
      <c r="B50" s="6" t="s">
        <v>61</v>
      </c>
      <c r="C50" s="6" t="s">
        <v>62</v>
      </c>
      <c r="D50" s="6" t="s">
        <v>63</v>
      </c>
      <c r="E50" s="6">
        <f>468+500</f>
        <v>968</v>
      </c>
      <c r="F50" s="18" t="s">
        <v>653</v>
      </c>
      <c r="G50" s="38">
        <v>0</v>
      </c>
      <c r="H50" s="38">
        <v>800</v>
      </c>
      <c r="I50" s="194"/>
      <c r="J50" s="194"/>
      <c r="K50" s="26" t="s">
        <v>404</v>
      </c>
    </row>
    <row r="51" spans="1:11" s="8" customFormat="1" ht="93.75" customHeight="1">
      <c r="A51" s="265"/>
      <c r="B51" s="6" t="s">
        <v>64</v>
      </c>
      <c r="C51" s="6" t="s">
        <v>469</v>
      </c>
      <c r="D51" s="6" t="s">
        <v>65</v>
      </c>
      <c r="E51" s="49">
        <f>363+175+146+122+52+180</f>
        <v>1038</v>
      </c>
      <c r="F51" s="49" t="s">
        <v>649</v>
      </c>
      <c r="G51" s="38">
        <v>0</v>
      </c>
      <c r="H51" s="38">
        <v>400</v>
      </c>
      <c r="I51" s="18"/>
      <c r="J51" s="133"/>
      <c r="K51" s="26" t="s">
        <v>470</v>
      </c>
    </row>
    <row r="52" spans="1:11" s="8" customFormat="1" ht="117" customHeight="1">
      <c r="A52" s="262" t="s">
        <v>659</v>
      </c>
      <c r="B52" s="262"/>
      <c r="C52" s="262"/>
      <c r="D52" s="262"/>
      <c r="E52" s="262"/>
      <c r="F52" s="262"/>
      <c r="G52" s="262"/>
      <c r="H52" s="262"/>
      <c r="I52" s="262"/>
      <c r="J52" s="262"/>
      <c r="K52" s="262"/>
    </row>
    <row r="53" spans="1:11" s="24" customFormat="1" ht="23.25" customHeight="1">
      <c r="A53" s="309" t="s">
        <v>210</v>
      </c>
      <c r="B53" s="310"/>
      <c r="C53" s="310"/>
      <c r="D53" s="310"/>
      <c r="E53" s="310"/>
      <c r="F53" s="310"/>
      <c r="G53" s="310"/>
      <c r="H53" s="310"/>
      <c r="I53" s="310"/>
      <c r="J53" s="310"/>
      <c r="K53" s="311"/>
    </row>
    <row r="54" spans="1:11" s="17" customFormat="1" ht="30.75" customHeight="1">
      <c r="A54" s="266" t="s">
        <v>235</v>
      </c>
      <c r="B54" s="266"/>
      <c r="C54" s="266"/>
      <c r="D54" s="266"/>
      <c r="E54" s="266"/>
      <c r="F54" s="266"/>
      <c r="G54" s="266"/>
      <c r="H54" s="266"/>
      <c r="I54" s="266"/>
      <c r="J54" s="266"/>
      <c r="K54" s="266"/>
    </row>
    <row r="55" spans="1:11" s="2" customFormat="1" ht="35.25" customHeight="1">
      <c r="A55" s="46" t="s">
        <v>477</v>
      </c>
      <c r="B55" s="261" t="s">
        <v>479</v>
      </c>
      <c r="C55" s="261" t="s">
        <v>514</v>
      </c>
      <c r="D55" s="261" t="s">
        <v>3</v>
      </c>
      <c r="E55" s="261" t="s">
        <v>528</v>
      </c>
      <c r="F55" s="261"/>
      <c r="G55" s="261" t="s">
        <v>515</v>
      </c>
      <c r="H55" s="261"/>
      <c r="I55" s="261"/>
      <c r="J55" s="124"/>
      <c r="K55" s="261" t="s">
        <v>485</v>
      </c>
    </row>
    <row r="56" spans="1:11" s="2" customFormat="1" ht="36">
      <c r="A56" s="75" t="s">
        <v>478</v>
      </c>
      <c r="B56" s="261"/>
      <c r="C56" s="261"/>
      <c r="D56" s="261"/>
      <c r="E56" s="48" t="s">
        <v>392</v>
      </c>
      <c r="F56" s="48" t="s">
        <v>391</v>
      </c>
      <c r="G56" s="3" t="s">
        <v>516</v>
      </c>
      <c r="H56" s="3" t="s">
        <v>517</v>
      </c>
      <c r="I56" s="3" t="s">
        <v>396</v>
      </c>
      <c r="J56" s="3"/>
      <c r="K56" s="261"/>
    </row>
    <row r="57" spans="1:11" s="25" customFormat="1" ht="122.25" customHeight="1">
      <c r="A57" s="262" t="s">
        <v>480</v>
      </c>
      <c r="B57" s="262" t="s">
        <v>211</v>
      </c>
      <c r="C57" s="50" t="s">
        <v>405</v>
      </c>
      <c r="D57" s="50" t="s">
        <v>212</v>
      </c>
      <c r="E57" s="50" t="s">
        <v>496</v>
      </c>
      <c r="F57" s="50"/>
      <c r="G57" s="19">
        <v>0</v>
      </c>
      <c r="H57" s="27">
        <v>1</v>
      </c>
      <c r="I57" s="50"/>
      <c r="J57" s="125"/>
      <c r="K57" s="49" t="s">
        <v>213</v>
      </c>
    </row>
    <row r="58" spans="1:11" s="25" customFormat="1" ht="171" customHeight="1">
      <c r="A58" s="262"/>
      <c r="B58" s="262"/>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62" t="s">
        <v>219</v>
      </c>
      <c r="B61" s="4" t="s">
        <v>240</v>
      </c>
      <c r="C61" s="4" t="s">
        <v>217</v>
      </c>
      <c r="D61" s="6" t="s">
        <v>212</v>
      </c>
      <c r="E61" s="52" t="s">
        <v>716</v>
      </c>
      <c r="F61" s="50"/>
      <c r="G61" s="19">
        <v>0</v>
      </c>
      <c r="H61" s="27">
        <v>1</v>
      </c>
      <c r="I61" s="50"/>
      <c r="J61" s="125"/>
      <c r="K61" s="49" t="s">
        <v>213</v>
      </c>
    </row>
    <row r="62" spans="1:11" s="25" customFormat="1" ht="97.5" customHeight="1">
      <c r="A62" s="262"/>
      <c r="B62" s="4" t="s">
        <v>239</v>
      </c>
      <c r="C62" s="4" t="s">
        <v>217</v>
      </c>
      <c r="D62" s="6" t="s">
        <v>212</v>
      </c>
      <c r="E62" s="50" t="s">
        <v>500</v>
      </c>
      <c r="F62" s="50"/>
      <c r="G62" s="19">
        <v>0</v>
      </c>
      <c r="H62" s="27">
        <v>1</v>
      </c>
      <c r="I62" s="50"/>
      <c r="J62" s="125"/>
      <c r="K62" s="49" t="s">
        <v>213</v>
      </c>
    </row>
    <row r="63" spans="1:11" s="25" customFormat="1" ht="96.75" customHeight="1">
      <c r="A63" s="262" t="s">
        <v>337</v>
      </c>
      <c r="B63" s="50" t="s">
        <v>236</v>
      </c>
      <c r="C63" s="4" t="s">
        <v>217</v>
      </c>
      <c r="D63" s="6" t="s">
        <v>212</v>
      </c>
      <c r="E63" s="50" t="s">
        <v>501</v>
      </c>
      <c r="F63" s="50"/>
      <c r="G63" s="19">
        <v>0</v>
      </c>
      <c r="H63" s="27">
        <v>1</v>
      </c>
      <c r="I63" s="50"/>
      <c r="J63" s="125"/>
      <c r="K63" s="49" t="s">
        <v>213</v>
      </c>
    </row>
    <row r="64" spans="1:11" s="25" customFormat="1" ht="87.75" customHeight="1">
      <c r="A64" s="262"/>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62" t="s">
        <v>220</v>
      </c>
      <c r="B66" s="50" t="s">
        <v>221</v>
      </c>
      <c r="C66" s="4" t="s">
        <v>217</v>
      </c>
      <c r="D66" s="6" t="s">
        <v>222</v>
      </c>
      <c r="E66" s="49" t="s">
        <v>503</v>
      </c>
      <c r="F66" s="49"/>
      <c r="G66" s="19">
        <v>0</v>
      </c>
      <c r="H66" s="19">
        <v>1</v>
      </c>
      <c r="I66" s="49"/>
      <c r="J66" s="126"/>
      <c r="K66" s="49" t="s">
        <v>223</v>
      </c>
    </row>
    <row r="67" spans="1:11" s="30" customFormat="1" ht="63.75" customHeight="1">
      <c r="A67" s="262"/>
      <c r="B67" s="50" t="s">
        <v>346</v>
      </c>
      <c r="C67" s="50" t="s">
        <v>347</v>
      </c>
      <c r="D67" s="4" t="s">
        <v>348</v>
      </c>
      <c r="E67" s="92"/>
      <c r="F67" s="19" t="s">
        <v>410</v>
      </c>
      <c r="G67" s="19">
        <v>0</v>
      </c>
      <c r="H67" s="19">
        <v>0.5</v>
      </c>
      <c r="I67" s="19"/>
      <c r="J67" s="19"/>
      <c r="K67" s="50" t="s">
        <v>223</v>
      </c>
    </row>
    <row r="68" spans="1:11" s="25" customFormat="1" ht="48">
      <c r="A68" s="274"/>
      <c r="B68" s="262" t="s">
        <v>531</v>
      </c>
      <c r="C68" s="4" t="s">
        <v>532</v>
      </c>
      <c r="D68" s="50" t="s">
        <v>412</v>
      </c>
      <c r="E68" s="23">
        <v>1</v>
      </c>
      <c r="F68" s="23"/>
      <c r="G68" s="19">
        <v>0</v>
      </c>
      <c r="H68" s="23">
        <v>1</v>
      </c>
      <c r="I68" s="23"/>
      <c r="J68" s="23"/>
      <c r="K68" s="49" t="s">
        <v>411</v>
      </c>
    </row>
    <row r="69" spans="1:11" s="30" customFormat="1" ht="56.25" customHeight="1">
      <c r="A69" s="274"/>
      <c r="B69" s="271"/>
      <c r="C69" s="4" t="s">
        <v>356</v>
      </c>
      <c r="D69" s="50" t="s">
        <v>345</v>
      </c>
      <c r="E69" s="19">
        <v>1</v>
      </c>
      <c r="F69" s="19"/>
      <c r="G69" s="19">
        <v>0</v>
      </c>
      <c r="H69" s="19">
        <v>1</v>
      </c>
      <c r="I69" s="19"/>
      <c r="J69" s="19"/>
      <c r="K69" s="50" t="s">
        <v>349</v>
      </c>
    </row>
    <row r="70" spans="1:11" s="25" customFormat="1" ht="72">
      <c r="A70" s="274"/>
      <c r="B70" s="4" t="s">
        <v>224</v>
      </c>
      <c r="C70" s="50" t="s">
        <v>225</v>
      </c>
      <c r="D70" s="50" t="s">
        <v>226</v>
      </c>
      <c r="E70" s="19" t="s">
        <v>407</v>
      </c>
      <c r="F70" s="19"/>
      <c r="G70" s="19">
        <v>0</v>
      </c>
      <c r="H70" s="19">
        <f>9/9</f>
        <v>1</v>
      </c>
      <c r="I70" s="19"/>
      <c r="J70" s="19"/>
      <c r="K70" s="49" t="s">
        <v>227</v>
      </c>
    </row>
    <row r="71" spans="1:11" s="25" customFormat="1" ht="60">
      <c r="A71" s="274"/>
      <c r="B71" s="4" t="s">
        <v>228</v>
      </c>
      <c r="C71" s="50" t="s">
        <v>229</v>
      </c>
      <c r="D71" s="50" t="s">
        <v>395</v>
      </c>
      <c r="E71" s="19" t="s">
        <v>408</v>
      </c>
      <c r="F71" s="19"/>
      <c r="G71" s="19">
        <v>0</v>
      </c>
      <c r="H71" s="19">
        <f>21/21</f>
        <v>1</v>
      </c>
      <c r="I71" s="19"/>
      <c r="J71" s="19"/>
      <c r="K71" s="49" t="s">
        <v>230</v>
      </c>
    </row>
    <row r="72" spans="1:11" s="25" customFormat="1" ht="72">
      <c r="A72" s="274"/>
      <c r="B72" s="4" t="s">
        <v>231</v>
      </c>
      <c r="C72" s="50" t="s">
        <v>232</v>
      </c>
      <c r="D72" s="50" t="s">
        <v>233</v>
      </c>
      <c r="E72" s="19" t="s">
        <v>504</v>
      </c>
      <c r="F72" s="19"/>
      <c r="G72" s="19">
        <v>0</v>
      </c>
      <c r="H72" s="19">
        <f>5/5</f>
        <v>1</v>
      </c>
      <c r="I72" s="19"/>
      <c r="J72" s="19"/>
      <c r="K72" s="49" t="s">
        <v>234</v>
      </c>
    </row>
    <row r="73" spans="1:11" ht="42.75" customHeight="1">
      <c r="A73" s="274"/>
      <c r="B73" s="49" t="s">
        <v>66</v>
      </c>
      <c r="C73" s="6" t="s">
        <v>67</v>
      </c>
      <c r="D73" s="6" t="s">
        <v>68</v>
      </c>
      <c r="E73" s="27">
        <v>0.4</v>
      </c>
      <c r="F73" s="27"/>
      <c r="G73" s="66">
        <v>0</v>
      </c>
      <c r="H73" s="27">
        <v>1</v>
      </c>
      <c r="I73" s="27"/>
      <c r="J73" s="27"/>
      <c r="K73" s="49" t="s">
        <v>69</v>
      </c>
    </row>
    <row r="74" spans="1:11" ht="87.75" customHeight="1">
      <c r="A74" s="274"/>
      <c r="B74" s="49" t="s">
        <v>70</v>
      </c>
      <c r="C74" s="6" t="s">
        <v>71</v>
      </c>
      <c r="D74" s="6" t="s">
        <v>72</v>
      </c>
      <c r="E74" s="27">
        <v>1</v>
      </c>
      <c r="F74" s="27"/>
      <c r="G74" s="66">
        <v>0</v>
      </c>
      <c r="H74" s="27">
        <v>1</v>
      </c>
      <c r="I74" s="27"/>
      <c r="J74" s="27"/>
      <c r="K74" s="49" t="s">
        <v>69</v>
      </c>
    </row>
    <row r="75" spans="1:11" s="8" customFormat="1" ht="30.75" customHeight="1">
      <c r="A75" s="274" t="s">
        <v>475</v>
      </c>
      <c r="B75" s="283"/>
      <c r="C75" s="283"/>
      <c r="D75" s="283"/>
      <c r="E75" s="283"/>
      <c r="F75" s="283"/>
      <c r="G75" s="283"/>
      <c r="H75" s="283"/>
      <c r="I75" s="283"/>
      <c r="J75" s="283"/>
      <c r="K75" s="283"/>
    </row>
    <row r="76" spans="1:11" ht="23.25" customHeight="1">
      <c r="A76" s="287" t="s">
        <v>73</v>
      </c>
      <c r="B76" s="287"/>
      <c r="C76" s="287"/>
      <c r="D76" s="287"/>
      <c r="E76" s="287"/>
      <c r="F76" s="287"/>
      <c r="G76" s="287"/>
      <c r="H76" s="287"/>
      <c r="I76" s="287"/>
      <c r="J76" s="287"/>
      <c r="K76" s="287"/>
    </row>
    <row r="77" spans="1:212" ht="18.75" customHeight="1">
      <c r="A77" s="262" t="s">
        <v>207</v>
      </c>
      <c r="B77" s="262"/>
      <c r="C77" s="262"/>
      <c r="D77" s="262"/>
      <c r="E77" s="262"/>
      <c r="F77" s="262"/>
      <c r="G77" s="262"/>
      <c r="H77" s="262"/>
      <c r="I77" s="262"/>
      <c r="J77" s="262"/>
      <c r="K77" s="262"/>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62"/>
      <c r="B78" s="262"/>
      <c r="C78" s="262"/>
      <c r="D78" s="262"/>
      <c r="E78" s="262"/>
      <c r="F78" s="262"/>
      <c r="G78" s="262"/>
      <c r="H78" s="262"/>
      <c r="I78" s="262"/>
      <c r="J78" s="262"/>
      <c r="K78" s="262"/>
    </row>
    <row r="79" spans="1:11" s="2" customFormat="1" ht="35.25" customHeight="1">
      <c r="A79" s="46" t="s">
        <v>477</v>
      </c>
      <c r="B79" s="261" t="s">
        <v>479</v>
      </c>
      <c r="C79" s="261" t="s">
        <v>514</v>
      </c>
      <c r="D79" s="261" t="s">
        <v>3</v>
      </c>
      <c r="E79" s="261" t="s">
        <v>528</v>
      </c>
      <c r="F79" s="261"/>
      <c r="G79" s="261" t="s">
        <v>515</v>
      </c>
      <c r="H79" s="261"/>
      <c r="I79" s="261"/>
      <c r="J79" s="124"/>
      <c r="K79" s="261" t="s">
        <v>485</v>
      </c>
    </row>
    <row r="80" spans="1:11" s="2" customFormat="1" ht="36">
      <c r="A80" s="46" t="s">
        <v>478</v>
      </c>
      <c r="B80" s="261"/>
      <c r="C80" s="261"/>
      <c r="D80" s="261"/>
      <c r="E80" s="48" t="s">
        <v>392</v>
      </c>
      <c r="F80" s="48" t="s">
        <v>391</v>
      </c>
      <c r="G80" s="3" t="s">
        <v>516</v>
      </c>
      <c r="H80" s="3" t="s">
        <v>517</v>
      </c>
      <c r="I80" s="3" t="s">
        <v>396</v>
      </c>
      <c r="J80" s="3"/>
      <c r="K80" s="261"/>
    </row>
    <row r="81" spans="1:212" s="8" customFormat="1" ht="157.5" customHeight="1">
      <c r="A81" s="274"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74"/>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74"/>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74"/>
      <c r="B84" s="64" t="s">
        <v>558</v>
      </c>
      <c r="C84" s="64" t="s">
        <v>559</v>
      </c>
      <c r="D84" s="56" t="s">
        <v>560</v>
      </c>
      <c r="E84" s="56" t="s">
        <v>561</v>
      </c>
      <c r="F84" s="4" t="s">
        <v>562</v>
      </c>
      <c r="G84" s="62">
        <v>0</v>
      </c>
      <c r="H84" s="63">
        <v>1</v>
      </c>
      <c r="I84" s="4"/>
      <c r="J84" s="4"/>
      <c r="K84" s="97" t="s">
        <v>563</v>
      </c>
    </row>
    <row r="85" spans="1:11" s="8" customFormat="1" ht="86.25" customHeight="1">
      <c r="A85" s="274"/>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318" t="s">
        <v>130</v>
      </c>
      <c r="B87" s="318"/>
      <c r="C87" s="318"/>
      <c r="D87" s="318"/>
      <c r="E87" s="318"/>
      <c r="F87" s="318"/>
      <c r="G87" s="318"/>
      <c r="H87" s="318"/>
      <c r="I87" s="318"/>
      <c r="J87" s="318"/>
      <c r="K87" s="318"/>
    </row>
    <row r="88" spans="1:11" ht="46.5" customHeight="1">
      <c r="A88" s="270" t="s">
        <v>520</v>
      </c>
      <c r="B88" s="270"/>
      <c r="C88" s="270"/>
      <c r="D88" s="270"/>
      <c r="E88" s="270"/>
      <c r="F88" s="270"/>
      <c r="G88" s="270"/>
      <c r="H88" s="270"/>
      <c r="I88" s="270"/>
      <c r="J88" s="270"/>
      <c r="K88" s="270"/>
    </row>
    <row r="89" spans="1:11" s="2" customFormat="1" ht="35.25" customHeight="1">
      <c r="A89" s="46" t="s">
        <v>477</v>
      </c>
      <c r="B89" s="261" t="s">
        <v>479</v>
      </c>
      <c r="C89" s="261" t="s">
        <v>514</v>
      </c>
      <c r="D89" s="261" t="s">
        <v>3</v>
      </c>
      <c r="E89" s="261" t="s">
        <v>528</v>
      </c>
      <c r="F89" s="261"/>
      <c r="G89" s="261" t="s">
        <v>515</v>
      </c>
      <c r="H89" s="261"/>
      <c r="I89" s="261"/>
      <c r="J89" s="124"/>
      <c r="K89" s="261" t="s">
        <v>485</v>
      </c>
    </row>
    <row r="90" spans="1:11" s="2" customFormat="1" ht="36">
      <c r="A90" s="75" t="s">
        <v>478</v>
      </c>
      <c r="B90" s="261"/>
      <c r="C90" s="261"/>
      <c r="D90" s="261"/>
      <c r="E90" s="48" t="s">
        <v>392</v>
      </c>
      <c r="F90" s="48" t="s">
        <v>391</v>
      </c>
      <c r="G90" s="3" t="s">
        <v>516</v>
      </c>
      <c r="H90" s="3" t="s">
        <v>517</v>
      </c>
      <c r="I90" s="3" t="s">
        <v>396</v>
      </c>
      <c r="J90" s="3"/>
      <c r="K90" s="261"/>
    </row>
    <row r="91" spans="1:11" ht="72">
      <c r="A91" s="276" t="s">
        <v>481</v>
      </c>
      <c r="B91" s="301" t="s">
        <v>132</v>
      </c>
      <c r="C91" s="51" t="s">
        <v>133</v>
      </c>
      <c r="D91" s="51" t="s">
        <v>414</v>
      </c>
      <c r="E91" s="16">
        <v>1</v>
      </c>
      <c r="F91" s="51" t="s">
        <v>665</v>
      </c>
      <c r="G91" s="22">
        <v>0</v>
      </c>
      <c r="H91" s="16">
        <v>1</v>
      </c>
      <c r="I91" s="93"/>
      <c r="J91" s="93"/>
      <c r="K91" s="51" t="s">
        <v>131</v>
      </c>
    </row>
    <row r="92" spans="1:11" ht="36">
      <c r="A92" s="276"/>
      <c r="B92" s="301"/>
      <c r="C92" s="51" t="s">
        <v>685</v>
      </c>
      <c r="D92" s="51" t="s">
        <v>664</v>
      </c>
      <c r="E92" s="16" t="s">
        <v>398</v>
      </c>
      <c r="F92" s="51"/>
      <c r="G92" s="22">
        <v>0</v>
      </c>
      <c r="H92" s="16">
        <v>1</v>
      </c>
      <c r="I92" s="93"/>
      <c r="J92" s="93"/>
      <c r="K92" s="51"/>
    </row>
    <row r="93" spans="1:11" ht="60">
      <c r="A93" s="276"/>
      <c r="B93" s="301"/>
      <c r="C93" s="21" t="s">
        <v>134</v>
      </c>
      <c r="D93" s="21" t="s">
        <v>135</v>
      </c>
      <c r="E93" s="20" t="s">
        <v>413</v>
      </c>
      <c r="F93" s="4" t="s">
        <v>533</v>
      </c>
      <c r="G93" s="22">
        <v>0</v>
      </c>
      <c r="H93" s="16">
        <v>1</v>
      </c>
      <c r="I93" s="51"/>
      <c r="J93" s="51"/>
      <c r="K93" s="51" t="s">
        <v>131</v>
      </c>
    </row>
    <row r="94" spans="1:11" ht="79.5" customHeight="1">
      <c r="A94" s="276"/>
      <c r="B94" s="51" t="s">
        <v>136</v>
      </c>
      <c r="C94" s="50" t="s">
        <v>137</v>
      </c>
      <c r="D94" s="50" t="s">
        <v>138</v>
      </c>
      <c r="E94" s="20" t="s">
        <v>417</v>
      </c>
      <c r="F94" s="4" t="s">
        <v>712</v>
      </c>
      <c r="G94" s="23">
        <v>0</v>
      </c>
      <c r="H94" s="19">
        <v>1</v>
      </c>
      <c r="I94" s="51"/>
      <c r="J94" s="51"/>
      <c r="K94" s="51" t="s">
        <v>131</v>
      </c>
    </row>
    <row r="95" spans="1:11" ht="84">
      <c r="A95" s="301"/>
      <c r="B95" s="51" t="s">
        <v>209</v>
      </c>
      <c r="C95" s="50" t="s">
        <v>521</v>
      </c>
      <c r="D95" s="50" t="s">
        <v>139</v>
      </c>
      <c r="E95" s="20" t="s">
        <v>711</v>
      </c>
      <c r="F95" s="4" t="s">
        <v>415</v>
      </c>
      <c r="G95" s="23">
        <v>0</v>
      </c>
      <c r="H95" s="19">
        <v>1</v>
      </c>
      <c r="I95" s="51"/>
      <c r="J95" s="51"/>
      <c r="K95" s="51" t="s">
        <v>131</v>
      </c>
    </row>
    <row r="96" spans="1:11" ht="48">
      <c r="A96" s="301"/>
      <c r="B96" s="51" t="s">
        <v>140</v>
      </c>
      <c r="C96" s="50" t="s">
        <v>141</v>
      </c>
      <c r="D96" s="50" t="s">
        <v>142</v>
      </c>
      <c r="E96" s="20" t="s">
        <v>418</v>
      </c>
      <c r="F96" s="4" t="s">
        <v>416</v>
      </c>
      <c r="G96" s="23">
        <v>0</v>
      </c>
      <c r="H96" s="16">
        <v>1</v>
      </c>
      <c r="I96" s="51"/>
      <c r="J96" s="51"/>
      <c r="K96" s="51" t="s">
        <v>131</v>
      </c>
    </row>
    <row r="97" spans="1:11" ht="78" customHeight="1">
      <c r="A97" s="301"/>
      <c r="B97" s="51" t="s">
        <v>143</v>
      </c>
      <c r="C97" s="50" t="s">
        <v>144</v>
      </c>
      <c r="D97" s="50" t="s">
        <v>145</v>
      </c>
      <c r="E97" s="19">
        <v>0.9</v>
      </c>
      <c r="F97" s="4" t="s">
        <v>713</v>
      </c>
      <c r="G97" s="23">
        <v>0</v>
      </c>
      <c r="H97" s="16">
        <v>1</v>
      </c>
      <c r="I97" s="16"/>
      <c r="J97" s="16"/>
      <c r="K97" s="51" t="s">
        <v>131</v>
      </c>
    </row>
    <row r="98" spans="1:11" ht="54.75" customHeight="1">
      <c r="A98" s="302"/>
      <c r="B98" s="50" t="s">
        <v>339</v>
      </c>
      <c r="C98" s="50" t="s">
        <v>358</v>
      </c>
      <c r="D98" s="50" t="s">
        <v>340</v>
      </c>
      <c r="E98" s="20">
        <v>1</v>
      </c>
      <c r="F98" s="4"/>
      <c r="G98" s="23">
        <v>0</v>
      </c>
      <c r="H98" s="23">
        <v>1</v>
      </c>
      <c r="I98" s="23"/>
      <c r="J98" s="23"/>
      <c r="K98" s="51" t="s">
        <v>338</v>
      </c>
    </row>
    <row r="99" spans="1:11" ht="36">
      <c r="A99" s="276" t="s">
        <v>146</v>
      </c>
      <c r="B99" s="28" t="s">
        <v>66</v>
      </c>
      <c r="C99" s="6" t="s">
        <v>67</v>
      </c>
      <c r="D99" s="6" t="s">
        <v>68</v>
      </c>
      <c r="E99" s="27">
        <v>0.8</v>
      </c>
      <c r="F99" s="4"/>
      <c r="G99" s="23">
        <v>0</v>
      </c>
      <c r="H99" s="9">
        <v>1</v>
      </c>
      <c r="I99" s="9"/>
      <c r="J99" s="9"/>
      <c r="K99" s="28" t="s">
        <v>69</v>
      </c>
    </row>
    <row r="100" spans="1:11" ht="61.5" customHeight="1">
      <c r="A100" s="262"/>
      <c r="B100" s="28" t="s">
        <v>70</v>
      </c>
      <c r="C100" s="6" t="s">
        <v>71</v>
      </c>
      <c r="D100" s="6" t="s">
        <v>72</v>
      </c>
      <c r="E100" s="27">
        <v>1</v>
      </c>
      <c r="F100" s="4" t="s">
        <v>420</v>
      </c>
      <c r="G100" s="23">
        <v>0</v>
      </c>
      <c r="H100" s="9">
        <v>1</v>
      </c>
      <c r="I100" s="9"/>
      <c r="J100" s="9"/>
      <c r="K100" s="28" t="s">
        <v>69</v>
      </c>
    </row>
    <row r="101" spans="1:11" s="17" customFormat="1" ht="24" customHeight="1">
      <c r="A101" s="299" t="s">
        <v>371</v>
      </c>
      <c r="B101" s="299"/>
      <c r="C101" s="299"/>
      <c r="D101" s="299"/>
      <c r="E101" s="299"/>
      <c r="F101" s="299"/>
      <c r="G101" s="299"/>
      <c r="H101" s="299"/>
      <c r="I101" s="299"/>
      <c r="J101" s="299"/>
      <c r="K101" s="299"/>
    </row>
    <row r="102" spans="1:11" s="17" customFormat="1" ht="36" customHeight="1">
      <c r="A102" s="300" t="s">
        <v>534</v>
      </c>
      <c r="B102" s="300"/>
      <c r="C102" s="300"/>
      <c r="D102" s="300"/>
      <c r="E102" s="300"/>
      <c r="F102" s="300"/>
      <c r="G102" s="300"/>
      <c r="H102" s="300"/>
      <c r="I102" s="300"/>
      <c r="J102" s="300"/>
      <c r="K102" s="300"/>
    </row>
    <row r="103" spans="1:11" s="2" customFormat="1" ht="35.25" customHeight="1">
      <c r="A103" s="46" t="s">
        <v>477</v>
      </c>
      <c r="B103" s="261" t="s">
        <v>479</v>
      </c>
      <c r="C103" s="261" t="s">
        <v>514</v>
      </c>
      <c r="D103" s="261" t="s">
        <v>3</v>
      </c>
      <c r="E103" s="261" t="s">
        <v>528</v>
      </c>
      <c r="F103" s="261"/>
      <c r="G103" s="261" t="s">
        <v>515</v>
      </c>
      <c r="H103" s="261"/>
      <c r="I103" s="261"/>
      <c r="J103" s="124"/>
      <c r="K103" s="261" t="s">
        <v>485</v>
      </c>
    </row>
    <row r="104" spans="1:11" s="2" customFormat="1" ht="36">
      <c r="A104" s="46" t="s">
        <v>478</v>
      </c>
      <c r="B104" s="261"/>
      <c r="C104" s="261"/>
      <c r="D104" s="261"/>
      <c r="E104" s="48" t="s">
        <v>392</v>
      </c>
      <c r="F104" s="48" t="s">
        <v>391</v>
      </c>
      <c r="G104" s="3" t="s">
        <v>516</v>
      </c>
      <c r="H104" s="3" t="s">
        <v>517</v>
      </c>
      <c r="I104" s="3" t="s">
        <v>396</v>
      </c>
      <c r="J104" s="3"/>
      <c r="K104" s="261"/>
    </row>
    <row r="105" spans="1:11" s="15" customFormat="1" ht="198.75" customHeight="1">
      <c r="A105" s="262" t="s">
        <v>482</v>
      </c>
      <c r="B105" s="286" t="s">
        <v>363</v>
      </c>
      <c r="C105" s="277" t="s">
        <v>364</v>
      </c>
      <c r="D105" s="59" t="s">
        <v>365</v>
      </c>
      <c r="E105" s="59">
        <v>20</v>
      </c>
      <c r="F105" s="59" t="s">
        <v>686</v>
      </c>
      <c r="G105" s="66">
        <v>0</v>
      </c>
      <c r="H105" s="59" t="s">
        <v>687</v>
      </c>
      <c r="I105" s="66"/>
      <c r="J105" s="66"/>
      <c r="K105" s="59" t="s">
        <v>366</v>
      </c>
    </row>
    <row r="106" spans="1:11" s="15" customFormat="1" ht="141.75" customHeight="1">
      <c r="A106" s="286"/>
      <c r="B106" s="286"/>
      <c r="C106" s="277"/>
      <c r="D106" s="59" t="s">
        <v>472</v>
      </c>
      <c r="E106" s="59">
        <v>8</v>
      </c>
      <c r="F106" s="59" t="s">
        <v>688</v>
      </c>
      <c r="G106" s="66">
        <v>0</v>
      </c>
      <c r="H106" s="59" t="s">
        <v>687</v>
      </c>
      <c r="I106" s="66"/>
      <c r="J106" s="66"/>
      <c r="K106" s="59" t="s">
        <v>366</v>
      </c>
    </row>
    <row r="107" spans="1:11" s="15" customFormat="1" ht="71.25" customHeight="1">
      <c r="A107" s="286"/>
      <c r="B107" s="286"/>
      <c r="C107" s="277"/>
      <c r="D107" s="59" t="s">
        <v>367</v>
      </c>
      <c r="E107" s="59">
        <v>0</v>
      </c>
      <c r="F107" s="59" t="s">
        <v>689</v>
      </c>
      <c r="G107" s="66">
        <v>0</v>
      </c>
      <c r="H107" s="59" t="s">
        <v>687</v>
      </c>
      <c r="I107" s="66"/>
      <c r="J107" s="66"/>
      <c r="K107" s="59" t="s">
        <v>366</v>
      </c>
    </row>
    <row r="108" spans="1:11" s="15" customFormat="1" ht="149.25" customHeight="1">
      <c r="A108" s="286"/>
      <c r="B108" s="286"/>
      <c r="C108" s="277"/>
      <c r="D108" s="59" t="s">
        <v>368</v>
      </c>
      <c r="E108" s="59" t="s">
        <v>423</v>
      </c>
      <c r="F108" s="59" t="s">
        <v>690</v>
      </c>
      <c r="G108" s="66">
        <v>0</v>
      </c>
      <c r="H108" s="59" t="s">
        <v>687</v>
      </c>
      <c r="I108" s="66"/>
      <c r="J108" s="66"/>
      <c r="K108" s="59" t="s">
        <v>366</v>
      </c>
    </row>
    <row r="109" spans="1:11" s="15" customFormat="1" ht="98.25" customHeight="1">
      <c r="A109" s="286"/>
      <c r="B109" s="286"/>
      <c r="C109" s="59" t="s">
        <v>369</v>
      </c>
      <c r="D109" s="59" t="s">
        <v>370</v>
      </c>
      <c r="E109" s="59" t="s">
        <v>424</v>
      </c>
      <c r="F109" s="59" t="s">
        <v>691</v>
      </c>
      <c r="G109" s="66">
        <v>1</v>
      </c>
      <c r="H109" s="27">
        <v>1</v>
      </c>
      <c r="I109" s="59"/>
      <c r="J109" s="128"/>
      <c r="K109" s="59" t="s">
        <v>366</v>
      </c>
    </row>
    <row r="110" spans="1:11" ht="48" customHeight="1">
      <c r="A110" s="286"/>
      <c r="B110" s="59" t="s">
        <v>66</v>
      </c>
      <c r="C110" s="59" t="s">
        <v>67</v>
      </c>
      <c r="D110" s="59" t="s">
        <v>68</v>
      </c>
      <c r="E110" s="42">
        <v>1</v>
      </c>
      <c r="F110" s="59" t="s">
        <v>692</v>
      </c>
      <c r="G110" s="66">
        <v>0</v>
      </c>
      <c r="H110" s="27">
        <v>1</v>
      </c>
      <c r="I110" s="27"/>
      <c r="J110" s="27"/>
      <c r="K110" s="59" t="s">
        <v>471</v>
      </c>
    </row>
    <row r="111" spans="1:11" ht="66.75" customHeight="1">
      <c r="A111" s="286"/>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75" t="s">
        <v>272</v>
      </c>
      <c r="B113" s="275"/>
      <c r="C113" s="275"/>
      <c r="D113" s="275"/>
      <c r="E113" s="275"/>
      <c r="F113" s="275"/>
      <c r="G113" s="275"/>
      <c r="H113" s="275"/>
      <c r="I113" s="275"/>
      <c r="J113" s="275"/>
      <c r="K113" s="275"/>
    </row>
    <row r="114" spans="1:11" s="17" customFormat="1" ht="32.25" customHeight="1">
      <c r="A114" s="292" t="s">
        <v>293</v>
      </c>
      <c r="B114" s="292"/>
      <c r="C114" s="292"/>
      <c r="D114" s="292"/>
      <c r="E114" s="292"/>
      <c r="F114" s="292"/>
      <c r="G114" s="292"/>
      <c r="H114" s="292"/>
      <c r="I114" s="292"/>
      <c r="J114" s="292"/>
      <c r="K114" s="292"/>
    </row>
    <row r="115" spans="1:11" s="2" customFormat="1" ht="35.25" customHeight="1">
      <c r="A115" s="46" t="s">
        <v>477</v>
      </c>
      <c r="B115" s="261" t="s">
        <v>479</v>
      </c>
      <c r="C115" s="261" t="s">
        <v>514</v>
      </c>
      <c r="D115" s="261" t="s">
        <v>3</v>
      </c>
      <c r="E115" s="261" t="s">
        <v>528</v>
      </c>
      <c r="F115" s="261"/>
      <c r="G115" s="261" t="s">
        <v>515</v>
      </c>
      <c r="H115" s="261"/>
      <c r="I115" s="261"/>
      <c r="J115" s="124"/>
      <c r="K115" s="261" t="s">
        <v>485</v>
      </c>
    </row>
    <row r="116" spans="1:11" s="2" customFormat="1" ht="36">
      <c r="A116" s="46" t="s">
        <v>478</v>
      </c>
      <c r="B116" s="261"/>
      <c r="C116" s="261"/>
      <c r="D116" s="261"/>
      <c r="E116" s="48" t="s">
        <v>392</v>
      </c>
      <c r="F116" s="48" t="s">
        <v>391</v>
      </c>
      <c r="G116" s="3" t="s">
        <v>516</v>
      </c>
      <c r="H116" s="3" t="s">
        <v>517</v>
      </c>
      <c r="I116" s="3" t="s">
        <v>396</v>
      </c>
      <c r="J116" s="3"/>
      <c r="K116" s="261"/>
    </row>
    <row r="117" spans="1:11" s="14" customFormat="1" ht="88.5" customHeight="1">
      <c r="A117" s="286" t="s">
        <v>432</v>
      </c>
      <c r="B117" s="286" t="s">
        <v>597</v>
      </c>
      <c r="C117" s="286" t="s">
        <v>357</v>
      </c>
      <c r="D117" s="6" t="s">
        <v>596</v>
      </c>
      <c r="E117" s="87" t="s">
        <v>610</v>
      </c>
      <c r="F117" s="6" t="s">
        <v>625</v>
      </c>
      <c r="G117" s="88">
        <v>0</v>
      </c>
      <c r="H117" s="89">
        <v>6547040539</v>
      </c>
      <c r="I117" s="89"/>
      <c r="J117" s="89"/>
      <c r="K117" s="6" t="s">
        <v>611</v>
      </c>
    </row>
    <row r="118" spans="1:11" s="14" customFormat="1" ht="96">
      <c r="A118" s="286"/>
      <c r="B118" s="286"/>
      <c r="C118" s="286"/>
      <c r="D118" s="6" t="s">
        <v>476</v>
      </c>
      <c r="E118" s="27" t="s">
        <v>612</v>
      </c>
      <c r="F118" s="6" t="s">
        <v>694</v>
      </c>
      <c r="G118" s="66">
        <v>0</v>
      </c>
      <c r="H118" s="27">
        <v>0.5</v>
      </c>
      <c r="I118" s="90"/>
      <c r="J118" s="90"/>
      <c r="K118" s="6" t="s">
        <v>486</v>
      </c>
    </row>
    <row r="119" spans="1:11" s="14" customFormat="1" ht="72">
      <c r="A119" s="286"/>
      <c r="B119" s="286"/>
      <c r="C119" s="286"/>
      <c r="D119" s="6" t="s">
        <v>484</v>
      </c>
      <c r="E119" s="27" t="s">
        <v>613</v>
      </c>
      <c r="F119" s="6" t="s">
        <v>614</v>
      </c>
      <c r="G119" s="66">
        <v>0</v>
      </c>
      <c r="H119" s="27">
        <v>0.8</v>
      </c>
      <c r="I119" s="90"/>
      <c r="J119" s="90"/>
      <c r="K119" s="6" t="s">
        <v>486</v>
      </c>
    </row>
    <row r="120" spans="1:11" s="14" customFormat="1" ht="69.75" customHeight="1">
      <c r="A120" s="298"/>
      <c r="B120" s="6" t="s">
        <v>273</v>
      </c>
      <c r="C120" s="6" t="s">
        <v>274</v>
      </c>
      <c r="D120" s="6" t="s">
        <v>275</v>
      </c>
      <c r="E120" s="27">
        <v>1</v>
      </c>
      <c r="F120" s="50" t="s">
        <v>624</v>
      </c>
      <c r="G120" s="27">
        <v>0.7</v>
      </c>
      <c r="H120" s="66" t="s">
        <v>276</v>
      </c>
      <c r="I120" s="91"/>
      <c r="J120" s="91"/>
      <c r="K120" s="6" t="s">
        <v>361</v>
      </c>
    </row>
    <row r="121" spans="1:11" s="14" customFormat="1" ht="113.25" customHeight="1">
      <c r="A121" s="298"/>
      <c r="B121" s="6" t="s">
        <v>277</v>
      </c>
      <c r="C121" s="6" t="s">
        <v>278</v>
      </c>
      <c r="D121" s="6" t="s">
        <v>430</v>
      </c>
      <c r="E121" s="27">
        <v>0.9</v>
      </c>
      <c r="F121" s="50" t="s">
        <v>695</v>
      </c>
      <c r="G121" s="27">
        <v>0.9</v>
      </c>
      <c r="H121" s="27">
        <v>1</v>
      </c>
      <c r="I121" s="6"/>
      <c r="J121" s="128"/>
      <c r="K121" s="6" t="s">
        <v>487</v>
      </c>
    </row>
    <row r="122" spans="1:11" s="14" customFormat="1" ht="104.25" customHeight="1">
      <c r="A122" s="298"/>
      <c r="B122" s="6" t="s">
        <v>279</v>
      </c>
      <c r="C122" s="6" t="s">
        <v>280</v>
      </c>
      <c r="D122" s="6" t="s">
        <v>281</v>
      </c>
      <c r="E122" s="88" t="s">
        <v>425</v>
      </c>
      <c r="F122" s="50" t="s">
        <v>426</v>
      </c>
      <c r="G122" s="66">
        <v>0</v>
      </c>
      <c r="H122" s="27">
        <v>1</v>
      </c>
      <c r="I122" s="88"/>
      <c r="J122" s="88"/>
      <c r="K122" s="6" t="s">
        <v>488</v>
      </c>
    </row>
    <row r="123" spans="1:11" s="14" customFormat="1" ht="90" customHeight="1">
      <c r="A123" s="298"/>
      <c r="B123" s="6" t="s">
        <v>282</v>
      </c>
      <c r="C123" s="6" t="s">
        <v>283</v>
      </c>
      <c r="D123" s="6" t="s">
        <v>284</v>
      </c>
      <c r="E123" s="6" t="s">
        <v>615</v>
      </c>
      <c r="F123" s="50" t="s">
        <v>427</v>
      </c>
      <c r="G123" s="27">
        <v>0.87</v>
      </c>
      <c r="H123" s="27">
        <v>1</v>
      </c>
      <c r="I123" s="6"/>
      <c r="J123" s="128"/>
      <c r="K123" s="6" t="s">
        <v>488</v>
      </c>
    </row>
    <row r="124" spans="1:11" s="14" customFormat="1" ht="197.25" customHeight="1">
      <c r="A124" s="298"/>
      <c r="B124" s="26" t="s">
        <v>285</v>
      </c>
      <c r="C124" s="6" t="s">
        <v>286</v>
      </c>
      <c r="D124" s="6" t="s">
        <v>287</v>
      </c>
      <c r="E124" s="6" t="s">
        <v>616</v>
      </c>
      <c r="F124" s="50" t="s">
        <v>535</v>
      </c>
      <c r="G124" s="66">
        <v>0.5</v>
      </c>
      <c r="H124" s="27">
        <v>1</v>
      </c>
      <c r="I124" s="6"/>
      <c r="J124" s="128"/>
      <c r="K124" s="6" t="s">
        <v>489</v>
      </c>
    </row>
    <row r="125" spans="1:11" s="14" customFormat="1" ht="96">
      <c r="A125" s="298"/>
      <c r="B125" s="286" t="s">
        <v>288</v>
      </c>
      <c r="C125" s="6" t="s">
        <v>289</v>
      </c>
      <c r="D125" s="6" t="s">
        <v>290</v>
      </c>
      <c r="E125" s="6">
        <v>0</v>
      </c>
      <c r="F125" s="6" t="s">
        <v>490</v>
      </c>
      <c r="G125" s="66">
        <v>0</v>
      </c>
      <c r="H125" s="66" t="s">
        <v>276</v>
      </c>
      <c r="I125" s="6"/>
      <c r="J125" s="128"/>
      <c r="K125" s="6" t="s">
        <v>491</v>
      </c>
    </row>
    <row r="126" spans="1:11" s="14" customFormat="1" ht="48">
      <c r="A126" s="298"/>
      <c r="B126" s="286"/>
      <c r="C126" s="6" t="s">
        <v>291</v>
      </c>
      <c r="D126" s="6" t="s">
        <v>292</v>
      </c>
      <c r="E126" s="6">
        <v>0</v>
      </c>
      <c r="F126" s="6" t="s">
        <v>431</v>
      </c>
      <c r="G126" s="66">
        <v>0</v>
      </c>
      <c r="H126" s="66" t="s">
        <v>276</v>
      </c>
      <c r="I126" s="94"/>
      <c r="J126" s="94"/>
      <c r="K126" s="6" t="s">
        <v>361</v>
      </c>
    </row>
    <row r="127" spans="1:11" s="14" customFormat="1" ht="353.25" customHeight="1">
      <c r="A127" s="298"/>
      <c r="B127" s="6" t="s">
        <v>359</v>
      </c>
      <c r="C127" s="6" t="s">
        <v>428</v>
      </c>
      <c r="D127" s="6" t="s">
        <v>598</v>
      </c>
      <c r="E127" s="49" t="s">
        <v>706</v>
      </c>
      <c r="F127" s="49" t="s">
        <v>666</v>
      </c>
      <c r="G127" s="66">
        <v>0</v>
      </c>
      <c r="H127" s="66" t="s">
        <v>429</v>
      </c>
      <c r="I127" s="6"/>
      <c r="J127" s="128"/>
      <c r="K127" s="6" t="s">
        <v>360</v>
      </c>
    </row>
    <row r="128" spans="1:11" ht="48" customHeight="1">
      <c r="A128" s="298"/>
      <c r="B128" s="6" t="s">
        <v>66</v>
      </c>
      <c r="C128" s="6" t="s">
        <v>67</v>
      </c>
      <c r="D128" s="6" t="s">
        <v>68</v>
      </c>
      <c r="E128" s="42">
        <v>0.7</v>
      </c>
      <c r="F128" s="6" t="s">
        <v>594</v>
      </c>
      <c r="G128" s="66">
        <v>0</v>
      </c>
      <c r="H128" s="27">
        <v>0.7</v>
      </c>
      <c r="I128" s="6"/>
      <c r="J128" s="128"/>
      <c r="K128" s="6" t="s">
        <v>69</v>
      </c>
    </row>
    <row r="129" spans="1:11" ht="57" customHeight="1">
      <c r="A129" s="298"/>
      <c r="B129" s="6" t="s">
        <v>70</v>
      </c>
      <c r="C129" s="6" t="s">
        <v>71</v>
      </c>
      <c r="D129" s="6" t="s">
        <v>72</v>
      </c>
      <c r="E129" s="42">
        <v>1</v>
      </c>
      <c r="F129" s="6" t="s">
        <v>595</v>
      </c>
      <c r="G129" s="66">
        <v>0</v>
      </c>
      <c r="H129" s="27">
        <v>1</v>
      </c>
      <c r="I129" s="6"/>
      <c r="J129" s="128"/>
      <c r="K129" s="6" t="s">
        <v>69</v>
      </c>
    </row>
    <row r="130" spans="1:11" s="8" customFormat="1" ht="36" customHeight="1">
      <c r="A130" s="289" t="s">
        <v>483</v>
      </c>
      <c r="B130" s="290"/>
      <c r="C130" s="290"/>
      <c r="D130" s="290"/>
      <c r="E130" s="290"/>
      <c r="F130" s="290"/>
      <c r="G130" s="290"/>
      <c r="H130" s="290"/>
      <c r="I130" s="290"/>
      <c r="J130" s="290"/>
      <c r="K130" s="290"/>
    </row>
    <row r="131" spans="1:11" ht="25.5" customHeight="1">
      <c r="A131" s="287" t="s">
        <v>294</v>
      </c>
      <c r="B131" s="287"/>
      <c r="C131" s="287"/>
      <c r="D131" s="287"/>
      <c r="E131" s="287"/>
      <c r="F131" s="287"/>
      <c r="G131" s="287"/>
      <c r="H131" s="287"/>
      <c r="I131" s="287"/>
      <c r="J131" s="287"/>
      <c r="K131" s="287"/>
    </row>
    <row r="132" spans="1:11" ht="48.75" customHeight="1">
      <c r="A132" s="291" t="s">
        <v>522</v>
      </c>
      <c r="B132" s="291"/>
      <c r="C132" s="291"/>
      <c r="D132" s="291"/>
      <c r="E132" s="291"/>
      <c r="F132" s="291"/>
      <c r="G132" s="291"/>
      <c r="H132" s="291"/>
      <c r="I132" s="291"/>
      <c r="J132" s="291"/>
      <c r="K132" s="291"/>
    </row>
    <row r="133" spans="1:11" s="2" customFormat="1" ht="35.25" customHeight="1">
      <c r="A133" s="46" t="s">
        <v>477</v>
      </c>
      <c r="B133" s="261" t="s">
        <v>479</v>
      </c>
      <c r="C133" s="261" t="s">
        <v>514</v>
      </c>
      <c r="D133" s="261" t="s">
        <v>3</v>
      </c>
      <c r="E133" s="261" t="s">
        <v>528</v>
      </c>
      <c r="F133" s="261"/>
      <c r="G133" s="261" t="s">
        <v>515</v>
      </c>
      <c r="H133" s="261"/>
      <c r="I133" s="261"/>
      <c r="J133" s="124"/>
      <c r="K133" s="261" t="s">
        <v>394</v>
      </c>
    </row>
    <row r="134" spans="1:11" s="2" customFormat="1" ht="36">
      <c r="A134" s="46" t="s">
        <v>478</v>
      </c>
      <c r="B134" s="261"/>
      <c r="C134" s="261"/>
      <c r="D134" s="261"/>
      <c r="E134" s="48" t="s">
        <v>392</v>
      </c>
      <c r="F134" s="48" t="s">
        <v>391</v>
      </c>
      <c r="G134" s="3" t="s">
        <v>516</v>
      </c>
      <c r="H134" s="3" t="s">
        <v>517</v>
      </c>
      <c r="I134" s="3" t="s">
        <v>396</v>
      </c>
      <c r="J134" s="3"/>
      <c r="K134" s="261"/>
    </row>
    <row r="135" spans="1:11" s="44" customFormat="1" ht="228.75" customHeight="1">
      <c r="A135" s="266" t="s">
        <v>84</v>
      </c>
      <c r="B135" s="268" t="s">
        <v>295</v>
      </c>
      <c r="C135" s="268" t="s">
        <v>385</v>
      </c>
      <c r="D135" s="268" t="s">
        <v>599</v>
      </c>
      <c r="E135" s="268" t="s">
        <v>435</v>
      </c>
      <c r="F135" s="50" t="s">
        <v>601</v>
      </c>
      <c r="G135" s="267">
        <v>0</v>
      </c>
      <c r="H135" s="294">
        <v>1</v>
      </c>
      <c r="I135" s="278"/>
      <c r="J135" s="135"/>
      <c r="K135" s="268" t="s">
        <v>600</v>
      </c>
    </row>
    <row r="136" spans="1:11" s="44" customFormat="1" ht="193.5" customHeight="1">
      <c r="A136" s="266"/>
      <c r="B136" s="268"/>
      <c r="C136" s="268"/>
      <c r="D136" s="268"/>
      <c r="E136" s="268"/>
      <c r="F136" s="67" t="s">
        <v>602</v>
      </c>
      <c r="G136" s="267"/>
      <c r="H136" s="294"/>
      <c r="I136" s="278"/>
      <c r="J136" s="135"/>
      <c r="K136" s="268"/>
    </row>
    <row r="137" spans="1:11" s="44" customFormat="1" ht="60">
      <c r="A137" s="288"/>
      <c r="B137" s="293" t="s">
        <v>296</v>
      </c>
      <c r="C137" s="50" t="s">
        <v>523</v>
      </c>
      <c r="D137" s="4" t="s">
        <v>297</v>
      </c>
      <c r="E137" s="4" t="s">
        <v>436</v>
      </c>
      <c r="F137" s="50" t="s">
        <v>603</v>
      </c>
      <c r="G137" s="58">
        <v>0</v>
      </c>
      <c r="H137" s="68">
        <v>1</v>
      </c>
      <c r="I137" s="4"/>
      <c r="J137" s="4"/>
      <c r="K137" s="4" t="s">
        <v>298</v>
      </c>
    </row>
    <row r="138" spans="1:11" s="44" customFormat="1" ht="119.25" customHeight="1">
      <c r="A138" s="288"/>
      <c r="B138" s="293"/>
      <c r="C138" s="50" t="s">
        <v>386</v>
      </c>
      <c r="D138" s="4" t="s">
        <v>390</v>
      </c>
      <c r="E138" s="4" t="s">
        <v>524</v>
      </c>
      <c r="F138" s="50" t="s">
        <v>525</v>
      </c>
      <c r="G138" s="58">
        <v>0</v>
      </c>
      <c r="H138" s="68">
        <v>1</v>
      </c>
      <c r="I138" s="4"/>
      <c r="J138" s="4"/>
      <c r="K138" s="4" t="s">
        <v>299</v>
      </c>
    </row>
    <row r="139" spans="1:11" s="44" customFormat="1" ht="185.25" customHeight="1">
      <c r="A139" s="288"/>
      <c r="B139" s="262" t="s">
        <v>300</v>
      </c>
      <c r="C139" s="262" t="s">
        <v>387</v>
      </c>
      <c r="D139" s="262" t="s">
        <v>301</v>
      </c>
      <c r="E139" s="262" t="s">
        <v>604</v>
      </c>
      <c r="F139" s="50" t="s">
        <v>696</v>
      </c>
      <c r="G139" s="262">
        <v>0</v>
      </c>
      <c r="H139" s="262">
        <v>1</v>
      </c>
      <c r="I139" s="262"/>
      <c r="J139" s="125"/>
      <c r="K139" s="262" t="s">
        <v>302</v>
      </c>
    </row>
    <row r="140" spans="1:11" s="44" customFormat="1" ht="260.25" customHeight="1">
      <c r="A140" s="288"/>
      <c r="B140" s="283"/>
      <c r="C140" s="283"/>
      <c r="D140" s="283"/>
      <c r="E140" s="283"/>
      <c r="F140" s="50" t="s">
        <v>667</v>
      </c>
      <c r="G140" s="283"/>
      <c r="H140" s="283"/>
      <c r="I140" s="283"/>
      <c r="J140" s="130"/>
      <c r="K140" s="283"/>
    </row>
    <row r="141" spans="1:11" s="44" customFormat="1" ht="84">
      <c r="A141" s="288"/>
      <c r="B141" s="262" t="s">
        <v>303</v>
      </c>
      <c r="C141" s="4" t="s">
        <v>304</v>
      </c>
      <c r="D141" s="4" t="s">
        <v>305</v>
      </c>
      <c r="E141" s="4" t="s">
        <v>417</v>
      </c>
      <c r="F141" s="4" t="s">
        <v>433</v>
      </c>
      <c r="G141" s="69">
        <v>0</v>
      </c>
      <c r="H141" s="54"/>
      <c r="I141" s="54"/>
      <c r="J141" s="54"/>
      <c r="K141" s="4" t="s">
        <v>606</v>
      </c>
    </row>
    <row r="142" spans="1:11" s="44" customFormat="1" ht="57.75" customHeight="1">
      <c r="A142" s="288"/>
      <c r="B142" s="262"/>
      <c r="C142" s="4" t="s">
        <v>389</v>
      </c>
      <c r="D142" s="4" t="s">
        <v>388</v>
      </c>
      <c r="E142" s="4" t="s">
        <v>417</v>
      </c>
      <c r="F142" s="4" t="s">
        <v>668</v>
      </c>
      <c r="G142" s="69"/>
      <c r="H142" s="54"/>
      <c r="I142" s="54"/>
      <c r="J142" s="54"/>
      <c r="K142" s="4" t="s">
        <v>308</v>
      </c>
    </row>
    <row r="143" spans="1:11" s="44" customFormat="1" ht="48">
      <c r="A143" s="288"/>
      <c r="B143" s="262"/>
      <c r="C143" s="4" t="s">
        <v>306</v>
      </c>
      <c r="D143" s="4" t="s">
        <v>307</v>
      </c>
      <c r="E143" s="4" t="s">
        <v>425</v>
      </c>
      <c r="F143" s="4" t="s">
        <v>669</v>
      </c>
      <c r="G143" s="58">
        <v>0</v>
      </c>
      <c r="H143" s="68">
        <v>1</v>
      </c>
      <c r="I143" s="4"/>
      <c r="J143" s="4"/>
      <c r="K143" s="4" t="s">
        <v>607</v>
      </c>
    </row>
    <row r="144" spans="1:11" s="44" customFormat="1" ht="72">
      <c r="A144" s="288"/>
      <c r="B144" s="283"/>
      <c r="C144" s="4" t="s">
        <v>697</v>
      </c>
      <c r="D144" s="4" t="s">
        <v>307</v>
      </c>
      <c r="E144" s="4" t="s">
        <v>425</v>
      </c>
      <c r="F144" s="4" t="s">
        <v>628</v>
      </c>
      <c r="G144" s="58">
        <v>0</v>
      </c>
      <c r="H144" s="68">
        <v>1</v>
      </c>
      <c r="I144" s="4"/>
      <c r="J144" s="4"/>
      <c r="K144" s="4" t="s">
        <v>607</v>
      </c>
    </row>
    <row r="145" spans="1:11" s="8" customFormat="1" ht="72">
      <c r="A145" s="288"/>
      <c r="B145" s="4" t="s">
        <v>309</v>
      </c>
      <c r="C145" s="4" t="s">
        <v>310</v>
      </c>
      <c r="D145" s="4" t="s">
        <v>311</v>
      </c>
      <c r="E145" s="4" t="s">
        <v>413</v>
      </c>
      <c r="F145" s="4" t="s">
        <v>434</v>
      </c>
      <c r="G145" s="58">
        <v>0</v>
      </c>
      <c r="H145" s="68">
        <v>1</v>
      </c>
      <c r="I145" s="4"/>
      <c r="J145" s="4"/>
      <c r="K145" s="4" t="s">
        <v>312</v>
      </c>
    </row>
    <row r="146" spans="1:11" s="8" customFormat="1" ht="48">
      <c r="A146" s="324" t="s">
        <v>84</v>
      </c>
      <c r="B146" s="262" t="s">
        <v>313</v>
      </c>
      <c r="C146" s="6" t="s">
        <v>314</v>
      </c>
      <c r="D146" s="4" t="s">
        <v>315</v>
      </c>
      <c r="E146" s="4">
        <v>1</v>
      </c>
      <c r="F146" s="4" t="s">
        <v>437</v>
      </c>
      <c r="G146" s="58">
        <v>0</v>
      </c>
      <c r="H146" s="58">
        <v>1</v>
      </c>
      <c r="I146" s="58"/>
      <c r="J146" s="134"/>
      <c r="K146" s="4" t="s">
        <v>316</v>
      </c>
    </row>
    <row r="147" spans="1:11" s="8" customFormat="1" ht="48" customHeight="1">
      <c r="A147" s="325"/>
      <c r="B147" s="271"/>
      <c r="C147" s="4" t="s">
        <v>317</v>
      </c>
      <c r="D147" s="4" t="s">
        <v>318</v>
      </c>
      <c r="E147" s="4" t="s">
        <v>422</v>
      </c>
      <c r="F147" s="4" t="s">
        <v>698</v>
      </c>
      <c r="G147" s="58">
        <v>0</v>
      </c>
      <c r="H147" s="68">
        <v>1</v>
      </c>
      <c r="I147" s="68"/>
      <c r="J147" s="132"/>
      <c r="K147" s="4" t="s">
        <v>319</v>
      </c>
    </row>
    <row r="148" spans="1:11" s="8" customFormat="1" ht="45" customHeight="1">
      <c r="A148" s="325"/>
      <c r="B148" s="271"/>
      <c r="C148" s="4" t="s">
        <v>320</v>
      </c>
      <c r="D148" s="4" t="s">
        <v>321</v>
      </c>
      <c r="E148" s="4">
        <v>1</v>
      </c>
      <c r="F148" s="4" t="s">
        <v>437</v>
      </c>
      <c r="G148" s="58">
        <v>0</v>
      </c>
      <c r="H148" s="58">
        <v>1</v>
      </c>
      <c r="I148" s="58"/>
      <c r="J148" s="134"/>
      <c r="K148" s="4" t="s">
        <v>322</v>
      </c>
    </row>
    <row r="149" spans="1:11" s="8" customFormat="1" ht="30.75" customHeight="1">
      <c r="A149" s="325"/>
      <c r="B149" s="271"/>
      <c r="C149" s="50" t="s">
        <v>323</v>
      </c>
      <c r="D149" s="50" t="s">
        <v>324</v>
      </c>
      <c r="E149" s="50">
        <v>1</v>
      </c>
      <c r="F149" s="4" t="s">
        <v>437</v>
      </c>
      <c r="G149" s="58">
        <v>0</v>
      </c>
      <c r="H149" s="58">
        <v>1</v>
      </c>
      <c r="I149" s="58"/>
      <c r="J149" s="134"/>
      <c r="K149" s="4" t="s">
        <v>325</v>
      </c>
    </row>
    <row r="150" spans="1:11" s="8" customFormat="1" ht="50.25" customHeight="1">
      <c r="A150" s="325"/>
      <c r="B150" s="283"/>
      <c r="C150" s="6" t="s">
        <v>71</v>
      </c>
      <c r="D150" s="6" t="s">
        <v>72</v>
      </c>
      <c r="E150" s="42">
        <v>1</v>
      </c>
      <c r="F150" s="50" t="s">
        <v>605</v>
      </c>
      <c r="G150" s="66">
        <v>0</v>
      </c>
      <c r="H150" s="27">
        <v>1</v>
      </c>
      <c r="I150" s="27"/>
      <c r="J150" s="27"/>
      <c r="K150" s="49" t="s">
        <v>69</v>
      </c>
    </row>
    <row r="151" spans="1:208" s="45" customFormat="1" ht="55.5" customHeight="1">
      <c r="A151" s="325"/>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87" t="s">
        <v>205</v>
      </c>
      <c r="B152" s="287"/>
      <c r="C152" s="287"/>
      <c r="D152" s="287"/>
      <c r="E152" s="287"/>
      <c r="F152" s="287"/>
      <c r="G152" s="287"/>
      <c r="H152" s="287"/>
      <c r="I152" s="287"/>
      <c r="J152" s="287"/>
      <c r="K152" s="287"/>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62" t="s">
        <v>526</v>
      </c>
      <c r="B153" s="262"/>
      <c r="C153" s="262"/>
      <c r="D153" s="262"/>
      <c r="E153" s="262"/>
      <c r="F153" s="262"/>
      <c r="G153" s="262"/>
      <c r="H153" s="262"/>
      <c r="I153" s="262"/>
      <c r="J153" s="262"/>
      <c r="K153" s="262"/>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61" t="s">
        <v>479</v>
      </c>
      <c r="C154" s="261" t="s">
        <v>514</v>
      </c>
      <c r="D154" s="261" t="s">
        <v>3</v>
      </c>
      <c r="E154" s="261" t="s">
        <v>528</v>
      </c>
      <c r="F154" s="261"/>
      <c r="G154" s="261" t="s">
        <v>515</v>
      </c>
      <c r="H154" s="261"/>
      <c r="I154" s="261"/>
      <c r="J154" s="124"/>
      <c r="K154" s="261" t="s">
        <v>394</v>
      </c>
    </row>
    <row r="155" spans="1:11" s="2" customFormat="1" ht="36">
      <c r="A155" s="75" t="s">
        <v>478</v>
      </c>
      <c r="B155" s="261"/>
      <c r="C155" s="261"/>
      <c r="D155" s="261"/>
      <c r="E155" s="48" t="s">
        <v>392</v>
      </c>
      <c r="F155" s="48" t="s">
        <v>391</v>
      </c>
      <c r="G155" s="3" t="s">
        <v>516</v>
      </c>
      <c r="H155" s="3" t="s">
        <v>517</v>
      </c>
      <c r="I155" s="3" t="s">
        <v>396</v>
      </c>
      <c r="J155" s="3"/>
      <c r="K155" s="261"/>
    </row>
    <row r="156" spans="1:212" s="14" customFormat="1" ht="85.5" customHeight="1">
      <c r="A156" s="270"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71"/>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71"/>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71"/>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71"/>
      <c r="B160" s="50" t="s">
        <v>162</v>
      </c>
      <c r="C160" s="50" t="s">
        <v>163</v>
      </c>
      <c r="D160" s="4" t="s">
        <v>164</v>
      </c>
      <c r="E160" s="70" t="s">
        <v>441</v>
      </c>
      <c r="F160" s="49" t="s">
        <v>466</v>
      </c>
      <c r="G160" s="58">
        <v>0</v>
      </c>
      <c r="H160" s="68">
        <v>1</v>
      </c>
      <c r="I160" s="20"/>
      <c r="J160" s="131"/>
      <c r="K160" s="49" t="s">
        <v>158</v>
      </c>
    </row>
    <row r="161" spans="1:11" ht="108">
      <c r="A161" s="271"/>
      <c r="B161" s="71" t="s">
        <v>165</v>
      </c>
      <c r="C161" s="72" t="s">
        <v>166</v>
      </c>
      <c r="D161" s="4" t="s">
        <v>167</v>
      </c>
      <c r="E161" s="58">
        <v>3</v>
      </c>
      <c r="F161" s="49" t="s">
        <v>608</v>
      </c>
      <c r="G161" s="58">
        <v>0</v>
      </c>
      <c r="H161" s="58">
        <v>3</v>
      </c>
      <c r="I161" s="20"/>
      <c r="J161" s="131"/>
      <c r="K161" s="55" t="s">
        <v>168</v>
      </c>
    </row>
    <row r="162" spans="1:11" ht="84">
      <c r="A162" s="271"/>
      <c r="B162" s="71" t="s">
        <v>169</v>
      </c>
      <c r="C162" s="72" t="s">
        <v>170</v>
      </c>
      <c r="D162" s="4" t="s">
        <v>171</v>
      </c>
      <c r="E162" s="58">
        <v>1</v>
      </c>
      <c r="F162" s="49" t="s">
        <v>442</v>
      </c>
      <c r="G162" s="58">
        <v>0</v>
      </c>
      <c r="H162" s="58">
        <v>1</v>
      </c>
      <c r="I162" s="20"/>
      <c r="J162" s="131"/>
      <c r="K162" s="55" t="s">
        <v>103</v>
      </c>
    </row>
    <row r="163" spans="1:11" ht="108">
      <c r="A163" s="286" t="s">
        <v>439</v>
      </c>
      <c r="B163" s="73" t="s">
        <v>341</v>
      </c>
      <c r="C163" s="18" t="s">
        <v>172</v>
      </c>
      <c r="D163" s="4" t="s">
        <v>173</v>
      </c>
      <c r="E163" s="58">
        <v>1</v>
      </c>
      <c r="F163" s="20" t="s">
        <v>512</v>
      </c>
      <c r="G163" s="58">
        <v>0</v>
      </c>
      <c r="H163" s="58">
        <v>1</v>
      </c>
      <c r="I163" s="98"/>
      <c r="J163" s="98"/>
      <c r="K163" s="55" t="s">
        <v>174</v>
      </c>
    </row>
    <row r="164" spans="1:212" ht="56.25" customHeight="1">
      <c r="A164" s="286"/>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86"/>
      <c r="B165" s="49" t="s">
        <v>617</v>
      </c>
      <c r="C165" s="50" t="s">
        <v>618</v>
      </c>
      <c r="D165" s="4" t="s">
        <v>177</v>
      </c>
      <c r="E165" s="4">
        <v>1</v>
      </c>
      <c r="F165" s="50" t="s">
        <v>622</v>
      </c>
      <c r="G165" s="58">
        <v>0</v>
      </c>
      <c r="H165" s="58">
        <v>1</v>
      </c>
      <c r="I165" s="98"/>
      <c r="J165" s="98"/>
      <c r="K165" s="55" t="s">
        <v>178</v>
      </c>
    </row>
    <row r="166" spans="1:11" ht="216" customHeight="1">
      <c r="A166" s="286"/>
      <c r="B166" s="296" t="s">
        <v>179</v>
      </c>
      <c r="C166" s="295" t="s">
        <v>180</v>
      </c>
      <c r="D166" s="4" t="s">
        <v>176</v>
      </c>
      <c r="E166" s="4" t="s">
        <v>620</v>
      </c>
      <c r="F166" s="120" t="s">
        <v>699</v>
      </c>
      <c r="G166" s="58">
        <v>0</v>
      </c>
      <c r="H166" s="68">
        <v>1</v>
      </c>
      <c r="I166" s="50"/>
      <c r="J166" s="125"/>
      <c r="K166" s="55" t="s">
        <v>621</v>
      </c>
    </row>
    <row r="167" spans="1:11" ht="132.75" customHeight="1">
      <c r="A167" s="286"/>
      <c r="B167" s="296"/>
      <c r="C167" s="295"/>
      <c r="D167" s="4" t="s">
        <v>176</v>
      </c>
      <c r="E167" s="4" t="s">
        <v>510</v>
      </c>
      <c r="F167" s="120" t="s">
        <v>619</v>
      </c>
      <c r="G167" s="58">
        <v>0</v>
      </c>
      <c r="H167" s="68">
        <v>1</v>
      </c>
      <c r="I167" s="50"/>
      <c r="J167" s="125"/>
      <c r="K167" s="55" t="s">
        <v>621</v>
      </c>
    </row>
    <row r="168" spans="1:11" ht="120">
      <c r="A168" s="286"/>
      <c r="B168" s="74" t="s">
        <v>181</v>
      </c>
      <c r="C168" s="50" t="s">
        <v>182</v>
      </c>
      <c r="D168" s="4" t="s">
        <v>507</v>
      </c>
      <c r="E168" s="4">
        <v>1</v>
      </c>
      <c r="F168" s="49" t="s">
        <v>509</v>
      </c>
      <c r="G168" s="58">
        <v>0</v>
      </c>
      <c r="H168" s="58">
        <v>1</v>
      </c>
      <c r="I168" s="98"/>
      <c r="J168" s="98"/>
      <c r="K168" s="55" t="s">
        <v>508</v>
      </c>
    </row>
    <row r="169" spans="1:11" ht="108">
      <c r="A169" s="286"/>
      <c r="B169" s="50" t="s">
        <v>183</v>
      </c>
      <c r="C169" s="50" t="s">
        <v>184</v>
      </c>
      <c r="D169" s="4" t="s">
        <v>176</v>
      </c>
      <c r="E169" s="4" t="s">
        <v>419</v>
      </c>
      <c r="F169" s="49" t="s">
        <v>444</v>
      </c>
      <c r="G169" s="58">
        <v>0</v>
      </c>
      <c r="H169" s="68" t="s">
        <v>510</v>
      </c>
      <c r="I169" s="49"/>
      <c r="J169" s="126"/>
      <c r="K169" s="55" t="s">
        <v>174</v>
      </c>
    </row>
    <row r="170" spans="1:11" ht="48">
      <c r="A170" s="286"/>
      <c r="B170" s="50" t="s">
        <v>185</v>
      </c>
      <c r="C170" s="50" t="s">
        <v>186</v>
      </c>
      <c r="D170" s="50" t="s">
        <v>187</v>
      </c>
      <c r="E170" s="50">
        <v>1</v>
      </c>
      <c r="F170" s="49" t="s">
        <v>700</v>
      </c>
      <c r="G170" s="58">
        <v>0</v>
      </c>
      <c r="H170" s="58">
        <v>1</v>
      </c>
      <c r="I170" s="98"/>
      <c r="J170" s="98"/>
      <c r="K170" s="55" t="s">
        <v>174</v>
      </c>
    </row>
    <row r="171" spans="1:11" ht="48">
      <c r="A171" s="286"/>
      <c r="B171" s="50" t="s">
        <v>188</v>
      </c>
      <c r="C171" s="49" t="s">
        <v>189</v>
      </c>
      <c r="D171" s="50" t="s">
        <v>190</v>
      </c>
      <c r="E171" s="50" t="s">
        <v>436</v>
      </c>
      <c r="F171" s="49" t="s">
        <v>445</v>
      </c>
      <c r="G171" s="58">
        <v>0</v>
      </c>
      <c r="H171" s="50" t="s">
        <v>436</v>
      </c>
      <c r="I171" s="49"/>
      <c r="J171" s="126"/>
      <c r="K171" s="55" t="s">
        <v>174</v>
      </c>
    </row>
    <row r="172" spans="1:11" ht="36">
      <c r="A172" s="286"/>
      <c r="B172" s="50" t="s">
        <v>191</v>
      </c>
      <c r="C172" s="50" t="s">
        <v>192</v>
      </c>
      <c r="D172" s="71" t="s">
        <v>193</v>
      </c>
      <c r="E172" s="71">
        <v>1</v>
      </c>
      <c r="F172" s="49" t="s">
        <v>447</v>
      </c>
      <c r="G172" s="58">
        <v>0</v>
      </c>
      <c r="H172" s="58">
        <v>1</v>
      </c>
      <c r="I172" s="49"/>
      <c r="J172" s="126"/>
      <c r="K172" s="55" t="s">
        <v>174</v>
      </c>
    </row>
    <row r="173" spans="1:11" ht="48">
      <c r="A173" s="286"/>
      <c r="B173" s="50" t="s">
        <v>194</v>
      </c>
      <c r="C173" s="50" t="s">
        <v>195</v>
      </c>
      <c r="D173" s="49" t="s">
        <v>196</v>
      </c>
      <c r="E173" s="49">
        <v>1</v>
      </c>
      <c r="F173" s="74" t="s">
        <v>609</v>
      </c>
      <c r="G173" s="20">
        <v>0</v>
      </c>
      <c r="H173" s="20">
        <v>1</v>
      </c>
      <c r="I173" s="49"/>
      <c r="J173" s="126"/>
      <c r="K173" s="55" t="s">
        <v>174</v>
      </c>
    </row>
    <row r="174" spans="1:11" ht="36">
      <c r="A174" s="286" t="s">
        <v>197</v>
      </c>
      <c r="B174" s="26" t="s">
        <v>198</v>
      </c>
      <c r="C174" s="52" t="s">
        <v>199</v>
      </c>
      <c r="D174" s="53" t="s">
        <v>200</v>
      </c>
      <c r="E174" s="53" t="s">
        <v>572</v>
      </c>
      <c r="F174" s="97"/>
      <c r="G174" s="99">
        <v>0</v>
      </c>
      <c r="H174" s="96">
        <v>1</v>
      </c>
      <c r="I174" s="99"/>
      <c r="J174" s="131"/>
      <c r="K174" s="55" t="s">
        <v>201</v>
      </c>
    </row>
    <row r="175" spans="1:11" ht="60">
      <c r="A175" s="271"/>
      <c r="B175" s="52" t="s">
        <v>202</v>
      </c>
      <c r="C175" s="52" t="s">
        <v>203</v>
      </c>
      <c r="D175" s="52" t="s">
        <v>176</v>
      </c>
      <c r="E175" s="99" t="s">
        <v>422</v>
      </c>
      <c r="F175" s="56" t="s">
        <v>467</v>
      </c>
      <c r="G175" s="99">
        <v>0</v>
      </c>
      <c r="H175" s="19">
        <v>1</v>
      </c>
      <c r="I175" s="98"/>
      <c r="J175" s="98"/>
      <c r="K175" s="55" t="s">
        <v>168</v>
      </c>
    </row>
    <row r="176" spans="1:11" ht="72">
      <c r="A176" s="271"/>
      <c r="B176" s="72" t="s">
        <v>268</v>
      </c>
      <c r="C176" s="72" t="s">
        <v>271</v>
      </c>
      <c r="D176" s="52" t="s">
        <v>269</v>
      </c>
      <c r="E176" s="52" t="s">
        <v>573</v>
      </c>
      <c r="F176" s="97"/>
      <c r="G176" s="99">
        <v>0</v>
      </c>
      <c r="H176" s="19">
        <v>1</v>
      </c>
      <c r="I176" s="99"/>
      <c r="J176" s="131"/>
      <c r="K176" s="55" t="s">
        <v>204</v>
      </c>
    </row>
    <row r="177" spans="1:11" ht="36">
      <c r="A177" s="271"/>
      <c r="B177" s="53" t="s">
        <v>66</v>
      </c>
      <c r="C177" s="59" t="s">
        <v>67</v>
      </c>
      <c r="D177" s="59" t="s">
        <v>68</v>
      </c>
      <c r="E177" s="42">
        <v>0.8</v>
      </c>
      <c r="F177" s="4" t="s">
        <v>446</v>
      </c>
      <c r="G177" s="66">
        <v>0</v>
      </c>
      <c r="H177" s="27">
        <v>1</v>
      </c>
      <c r="I177" s="27"/>
      <c r="J177" s="27"/>
      <c r="K177" s="53" t="s">
        <v>69</v>
      </c>
    </row>
    <row r="178" spans="1:11" ht="72">
      <c r="A178" s="271"/>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75" t="s">
        <v>86</v>
      </c>
      <c r="B180" s="275"/>
      <c r="C180" s="275"/>
      <c r="D180" s="275"/>
      <c r="E180" s="275"/>
      <c r="F180" s="275"/>
      <c r="G180" s="275"/>
      <c r="H180" s="275"/>
      <c r="I180" s="275"/>
      <c r="J180" s="275"/>
      <c r="K180" s="275"/>
    </row>
    <row r="181" spans="1:11" ht="24" customHeight="1">
      <c r="A181" s="285" t="s">
        <v>87</v>
      </c>
      <c r="B181" s="285"/>
      <c r="C181" s="285"/>
      <c r="D181" s="285"/>
      <c r="E181" s="285"/>
      <c r="F181" s="285"/>
      <c r="G181" s="285"/>
      <c r="H181" s="285"/>
      <c r="I181" s="285"/>
      <c r="J181" s="285"/>
      <c r="K181" s="285"/>
    </row>
    <row r="182" spans="1:11" s="2" customFormat="1" ht="35.25" customHeight="1">
      <c r="A182" s="75" t="s">
        <v>477</v>
      </c>
      <c r="B182" s="261" t="s">
        <v>479</v>
      </c>
      <c r="C182" s="261" t="s">
        <v>514</v>
      </c>
      <c r="D182" s="261" t="s">
        <v>3</v>
      </c>
      <c r="E182" s="261" t="s">
        <v>528</v>
      </c>
      <c r="F182" s="261"/>
      <c r="G182" s="261" t="s">
        <v>515</v>
      </c>
      <c r="H182" s="261"/>
      <c r="I182" s="261"/>
      <c r="J182" s="124"/>
      <c r="K182" s="261" t="s">
        <v>394</v>
      </c>
    </row>
    <row r="183" spans="1:11" s="2" customFormat="1" ht="36">
      <c r="A183" s="75" t="s">
        <v>478</v>
      </c>
      <c r="B183" s="261"/>
      <c r="C183" s="261"/>
      <c r="D183" s="261"/>
      <c r="E183" s="48" t="s">
        <v>392</v>
      </c>
      <c r="F183" s="48" t="s">
        <v>391</v>
      </c>
      <c r="G183" s="3" t="s">
        <v>516</v>
      </c>
      <c r="H183" s="3" t="s">
        <v>517</v>
      </c>
      <c r="I183" s="3" t="s">
        <v>396</v>
      </c>
      <c r="J183" s="3"/>
      <c r="K183" s="261"/>
    </row>
    <row r="184" spans="1:11" ht="72">
      <c r="A184" s="276" t="s">
        <v>88</v>
      </c>
      <c r="B184" s="50" t="s">
        <v>89</v>
      </c>
      <c r="C184" s="50" t="s">
        <v>90</v>
      </c>
      <c r="D184" s="50" t="s">
        <v>116</v>
      </c>
      <c r="E184" s="82">
        <v>1</v>
      </c>
      <c r="F184" s="83" t="s">
        <v>473</v>
      </c>
      <c r="G184" s="19">
        <v>0</v>
      </c>
      <c r="H184" s="82">
        <v>1</v>
      </c>
      <c r="I184" s="32"/>
      <c r="J184" s="32"/>
      <c r="K184" s="100" t="s">
        <v>91</v>
      </c>
    </row>
    <row r="185" spans="1:11" ht="80.25" customHeight="1">
      <c r="A185" s="276"/>
      <c r="B185" s="50" t="s">
        <v>92</v>
      </c>
      <c r="C185" s="50" t="s">
        <v>93</v>
      </c>
      <c r="D185" s="50" t="s">
        <v>94</v>
      </c>
      <c r="E185" s="70" t="s">
        <v>537</v>
      </c>
      <c r="F185" s="84" t="s">
        <v>538</v>
      </c>
      <c r="G185" s="19">
        <v>0</v>
      </c>
      <c r="H185" s="82">
        <v>1</v>
      </c>
      <c r="I185" s="58"/>
      <c r="J185" s="134"/>
      <c r="K185" s="100" t="s">
        <v>539</v>
      </c>
    </row>
    <row r="186" spans="1:11" ht="88.5" customHeight="1">
      <c r="A186" s="276"/>
      <c r="B186" s="50" t="s">
        <v>95</v>
      </c>
      <c r="C186" s="50" t="s">
        <v>701</v>
      </c>
      <c r="D186" s="50" t="s">
        <v>96</v>
      </c>
      <c r="E186" s="70" t="s">
        <v>540</v>
      </c>
      <c r="F186" s="84" t="s">
        <v>702</v>
      </c>
      <c r="G186" s="19">
        <v>0.1</v>
      </c>
      <c r="H186" s="82">
        <v>1</v>
      </c>
      <c r="I186" s="4"/>
      <c r="J186" s="4"/>
      <c r="K186" s="50" t="s">
        <v>539</v>
      </c>
    </row>
    <row r="187" spans="1:11" ht="72">
      <c r="A187" s="276"/>
      <c r="B187" s="50" t="s">
        <v>97</v>
      </c>
      <c r="C187" s="50" t="s">
        <v>98</v>
      </c>
      <c r="D187" s="50" t="s">
        <v>99</v>
      </c>
      <c r="E187" s="70" t="s">
        <v>449</v>
      </c>
      <c r="F187" s="84" t="s">
        <v>703</v>
      </c>
      <c r="G187" s="19">
        <v>0</v>
      </c>
      <c r="H187" s="82">
        <v>1</v>
      </c>
      <c r="I187" s="32"/>
      <c r="J187" s="32"/>
      <c r="K187" s="50" t="s">
        <v>539</v>
      </c>
    </row>
    <row r="188" spans="1:11" ht="113.25" customHeight="1">
      <c r="A188" s="276"/>
      <c r="B188" s="50" t="s">
        <v>100</v>
      </c>
      <c r="C188" s="50" t="s">
        <v>101</v>
      </c>
      <c r="D188" s="50" t="s">
        <v>102</v>
      </c>
      <c r="E188" s="34" t="s">
        <v>541</v>
      </c>
      <c r="F188" s="85" t="s">
        <v>542</v>
      </c>
      <c r="G188" s="19">
        <v>0</v>
      </c>
      <c r="H188" s="82">
        <v>1</v>
      </c>
      <c r="I188" s="32"/>
      <c r="J188" s="32"/>
      <c r="K188" s="50" t="s">
        <v>103</v>
      </c>
    </row>
    <row r="189" spans="1:11" ht="120" customHeight="1">
      <c r="A189" s="276"/>
      <c r="B189" s="50" t="s">
        <v>104</v>
      </c>
      <c r="C189" s="50" t="s">
        <v>105</v>
      </c>
      <c r="D189" s="50" t="s">
        <v>117</v>
      </c>
      <c r="E189" s="34" t="s">
        <v>417</v>
      </c>
      <c r="F189" s="50" t="s">
        <v>543</v>
      </c>
      <c r="G189" s="19">
        <v>0</v>
      </c>
      <c r="H189" s="82">
        <v>1</v>
      </c>
      <c r="I189" s="34"/>
      <c r="J189" s="34"/>
      <c r="K189" s="50" t="s">
        <v>103</v>
      </c>
    </row>
    <row r="190" spans="1:11" ht="144" customHeight="1">
      <c r="A190" s="276"/>
      <c r="B190" s="50"/>
      <c r="C190" s="50" t="s">
        <v>106</v>
      </c>
      <c r="D190" s="50" t="s">
        <v>107</v>
      </c>
      <c r="E190" s="70" t="s">
        <v>544</v>
      </c>
      <c r="F190" s="119" t="s">
        <v>704</v>
      </c>
      <c r="G190" s="19">
        <v>0</v>
      </c>
      <c r="H190" s="82">
        <v>1</v>
      </c>
      <c r="I190" s="37"/>
      <c r="J190" s="37"/>
      <c r="K190" s="50" t="s">
        <v>330</v>
      </c>
    </row>
    <row r="191" spans="1:11" ht="128.25" customHeight="1">
      <c r="A191" s="276"/>
      <c r="B191" s="50" t="s">
        <v>108</v>
      </c>
      <c r="C191" s="50" t="s">
        <v>109</v>
      </c>
      <c r="D191" s="50" t="s">
        <v>110</v>
      </c>
      <c r="E191" s="34" t="s">
        <v>448</v>
      </c>
      <c r="F191" s="119" t="s">
        <v>549</v>
      </c>
      <c r="G191" s="19">
        <v>0</v>
      </c>
      <c r="H191" s="19">
        <v>0</v>
      </c>
      <c r="I191" s="84"/>
      <c r="J191" s="84"/>
      <c r="K191" s="50" t="s">
        <v>111</v>
      </c>
    </row>
    <row r="192" spans="1:11" s="8" customFormat="1" ht="148.5" customHeight="1">
      <c r="A192" s="276"/>
      <c r="B192" s="262" t="s">
        <v>112</v>
      </c>
      <c r="C192" s="262" t="s">
        <v>113</v>
      </c>
      <c r="D192" s="50" t="s">
        <v>114</v>
      </c>
      <c r="E192" s="66">
        <v>1</v>
      </c>
      <c r="F192" s="50" t="s">
        <v>705</v>
      </c>
      <c r="G192" s="19">
        <v>0</v>
      </c>
      <c r="H192" s="82">
        <v>1</v>
      </c>
      <c r="I192" s="38"/>
      <c r="J192" s="38"/>
      <c r="K192" s="49" t="s">
        <v>545</v>
      </c>
    </row>
    <row r="193" spans="1:11" s="8" customFormat="1" ht="132">
      <c r="A193" s="50"/>
      <c r="B193" s="262"/>
      <c r="C193" s="262"/>
      <c r="D193" s="50" t="s">
        <v>115</v>
      </c>
      <c r="E193" s="27">
        <v>1</v>
      </c>
      <c r="F193" s="86" t="s">
        <v>546</v>
      </c>
      <c r="G193" s="19">
        <v>0</v>
      </c>
      <c r="H193" s="82">
        <v>1</v>
      </c>
      <c r="I193" s="37"/>
      <c r="J193" s="37"/>
      <c r="K193" s="49" t="s">
        <v>474</v>
      </c>
    </row>
    <row r="194" spans="1:11" s="8" customFormat="1" ht="48" customHeight="1">
      <c r="A194" s="281"/>
      <c r="B194" s="53" t="s">
        <v>66</v>
      </c>
      <c r="C194" s="55" t="s">
        <v>67</v>
      </c>
      <c r="D194" s="59" t="s">
        <v>68</v>
      </c>
      <c r="E194" s="82">
        <v>1</v>
      </c>
      <c r="F194" s="86" t="s">
        <v>547</v>
      </c>
      <c r="G194" s="19">
        <v>0</v>
      </c>
      <c r="H194" s="82">
        <v>1</v>
      </c>
      <c r="I194" s="39"/>
      <c r="J194" s="39"/>
      <c r="K194" s="52" t="s">
        <v>103</v>
      </c>
    </row>
    <row r="195" spans="1:11" ht="60">
      <c r="A195" s="281"/>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75" t="s">
        <v>326</v>
      </c>
      <c r="B197" s="275"/>
      <c r="C197" s="275"/>
      <c r="D197" s="275"/>
      <c r="E197" s="275"/>
      <c r="F197" s="275"/>
      <c r="G197" s="275"/>
      <c r="H197" s="275"/>
      <c r="I197" s="275"/>
      <c r="J197" s="275"/>
      <c r="K197" s="275"/>
    </row>
    <row r="198" spans="1:11" s="2" customFormat="1" ht="35.25" customHeight="1">
      <c r="A198" s="46" t="s">
        <v>477</v>
      </c>
      <c r="B198" s="261" t="s">
        <v>479</v>
      </c>
      <c r="C198" s="261" t="s">
        <v>514</v>
      </c>
      <c r="D198" s="261" t="s">
        <v>3</v>
      </c>
      <c r="E198" s="261" t="s">
        <v>528</v>
      </c>
      <c r="F198" s="261"/>
      <c r="G198" s="261" t="s">
        <v>515</v>
      </c>
      <c r="H198" s="261"/>
      <c r="I198" s="261"/>
      <c r="J198" s="124"/>
      <c r="K198" s="261" t="s">
        <v>394</v>
      </c>
    </row>
    <row r="199" spans="1:11" s="2" customFormat="1" ht="36">
      <c r="A199" s="75" t="s">
        <v>478</v>
      </c>
      <c r="B199" s="261"/>
      <c r="C199" s="261"/>
      <c r="D199" s="261"/>
      <c r="E199" s="48" t="s">
        <v>392</v>
      </c>
      <c r="F199" s="48" t="s">
        <v>391</v>
      </c>
      <c r="G199" s="3" t="s">
        <v>516</v>
      </c>
      <c r="H199" s="3" t="s">
        <v>517</v>
      </c>
      <c r="I199" s="3" t="s">
        <v>396</v>
      </c>
      <c r="J199" s="3"/>
      <c r="K199" s="261"/>
    </row>
    <row r="200" spans="1:11" ht="54" customHeight="1">
      <c r="A200" s="279" t="s">
        <v>242</v>
      </c>
      <c r="B200" s="4" t="s">
        <v>74</v>
      </c>
      <c r="C200" s="52" t="s">
        <v>575</v>
      </c>
      <c r="D200" s="52" t="s">
        <v>576</v>
      </c>
      <c r="E200" s="99">
        <v>1</v>
      </c>
      <c r="F200" s="56" t="s">
        <v>577</v>
      </c>
      <c r="G200" s="99">
        <v>0</v>
      </c>
      <c r="H200" s="99">
        <v>1</v>
      </c>
      <c r="I200" s="99"/>
      <c r="J200" s="131"/>
      <c r="K200" s="54" t="s">
        <v>578</v>
      </c>
    </row>
    <row r="201" spans="1:11" ht="54" customHeight="1">
      <c r="A201" s="280"/>
      <c r="B201" s="52" t="s">
        <v>75</v>
      </c>
      <c r="C201" s="52" t="s">
        <v>118</v>
      </c>
      <c r="D201" s="52" t="s">
        <v>270</v>
      </c>
      <c r="E201" s="96" t="s">
        <v>579</v>
      </c>
      <c r="F201" s="52"/>
      <c r="G201" s="95">
        <v>0</v>
      </c>
      <c r="H201" s="96">
        <v>1</v>
      </c>
      <c r="I201" s="52"/>
      <c r="J201" s="125"/>
      <c r="K201" s="54" t="s">
        <v>578</v>
      </c>
    </row>
    <row r="202" spans="1:11" ht="70.5" customHeight="1">
      <c r="A202" s="280"/>
      <c r="B202" s="52" t="s">
        <v>76</v>
      </c>
      <c r="C202" s="52" t="s">
        <v>77</v>
      </c>
      <c r="D202" s="52" t="s">
        <v>580</v>
      </c>
      <c r="E202" s="96" t="s">
        <v>581</v>
      </c>
      <c r="F202" s="52" t="s">
        <v>582</v>
      </c>
      <c r="G202" s="95">
        <v>0</v>
      </c>
      <c r="H202" s="96">
        <v>1</v>
      </c>
      <c r="I202" s="52"/>
      <c r="J202" s="125"/>
      <c r="K202" s="54" t="s">
        <v>578</v>
      </c>
    </row>
    <row r="203" spans="1:11" ht="52.5" customHeight="1">
      <c r="A203" s="280"/>
      <c r="B203" s="262" t="s">
        <v>119</v>
      </c>
      <c r="C203" s="52" t="s">
        <v>79</v>
      </c>
      <c r="D203" s="52" t="s">
        <v>583</v>
      </c>
      <c r="E203" s="96" t="s">
        <v>584</v>
      </c>
      <c r="F203" s="52" t="s">
        <v>585</v>
      </c>
      <c r="G203" s="95">
        <v>0</v>
      </c>
      <c r="H203" s="96">
        <v>1</v>
      </c>
      <c r="I203" s="96"/>
      <c r="J203" s="132"/>
      <c r="K203" s="54" t="s">
        <v>78</v>
      </c>
    </row>
    <row r="204" spans="1:11" ht="96">
      <c r="A204" s="280"/>
      <c r="B204" s="271"/>
      <c r="C204" s="52" t="s">
        <v>344</v>
      </c>
      <c r="D204" s="52" t="s">
        <v>586</v>
      </c>
      <c r="E204" s="19">
        <f>1000/5000</f>
        <v>0.2</v>
      </c>
      <c r="F204" s="52" t="s">
        <v>587</v>
      </c>
      <c r="G204" s="96">
        <v>0.8</v>
      </c>
      <c r="H204" s="96">
        <v>1</v>
      </c>
      <c r="I204" s="96"/>
      <c r="J204" s="132"/>
      <c r="K204" s="54" t="s">
        <v>78</v>
      </c>
    </row>
    <row r="205" spans="1:11" ht="72">
      <c r="A205" s="280"/>
      <c r="B205" s="52" t="s">
        <v>80</v>
      </c>
      <c r="C205" s="52" t="s">
        <v>81</v>
      </c>
      <c r="D205" s="52" t="s">
        <v>590</v>
      </c>
      <c r="E205" s="96">
        <v>1</v>
      </c>
      <c r="F205" s="52"/>
      <c r="G205" s="95">
        <v>0</v>
      </c>
      <c r="H205" s="96">
        <v>1</v>
      </c>
      <c r="I205" s="96"/>
      <c r="J205" s="132"/>
      <c r="K205" s="54" t="s">
        <v>78</v>
      </c>
    </row>
    <row r="206" spans="1:11" ht="165.75" customHeight="1">
      <c r="A206" s="280"/>
      <c r="B206" s="52" t="s">
        <v>82</v>
      </c>
      <c r="C206" s="52" t="s">
        <v>83</v>
      </c>
      <c r="D206" s="52" t="s">
        <v>588</v>
      </c>
      <c r="E206" s="96">
        <v>1</v>
      </c>
      <c r="F206" s="52" t="s">
        <v>591</v>
      </c>
      <c r="G206" s="95">
        <v>0</v>
      </c>
      <c r="H206" s="96">
        <v>1</v>
      </c>
      <c r="I206" s="52"/>
      <c r="J206" s="125"/>
      <c r="K206" s="54" t="s">
        <v>578</v>
      </c>
    </row>
    <row r="207" spans="1:11" ht="64.5" customHeight="1">
      <c r="A207" s="280"/>
      <c r="B207" s="53" t="s">
        <v>66</v>
      </c>
      <c r="C207" s="59" t="s">
        <v>67</v>
      </c>
      <c r="D207" s="59" t="s">
        <v>68</v>
      </c>
      <c r="E207" s="27">
        <v>0.4</v>
      </c>
      <c r="F207" s="97" t="s">
        <v>589</v>
      </c>
      <c r="G207" s="66">
        <v>0</v>
      </c>
      <c r="H207" s="27">
        <v>1</v>
      </c>
      <c r="I207" s="27"/>
      <c r="J207" s="27"/>
      <c r="K207" s="53" t="s">
        <v>69</v>
      </c>
    </row>
    <row r="208" spans="1:11" ht="59.25" customHeight="1">
      <c r="A208" s="280"/>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97" t="s">
        <v>241</v>
      </c>
      <c r="B210" s="297"/>
      <c r="C210" s="297"/>
      <c r="D210" s="297"/>
      <c r="E210" s="297"/>
      <c r="F210" s="297"/>
      <c r="G210" s="297"/>
      <c r="H210" s="297"/>
      <c r="I210" s="297"/>
      <c r="J210" s="297"/>
      <c r="K210" s="297"/>
    </row>
    <row r="211" spans="1:11" ht="27" customHeight="1">
      <c r="A211" s="282" t="s">
        <v>331</v>
      </c>
      <c r="B211" s="282"/>
      <c r="C211" s="282"/>
      <c r="D211" s="282"/>
      <c r="E211" s="282"/>
      <c r="F211" s="282"/>
      <c r="G211" s="282"/>
      <c r="H211" s="282"/>
      <c r="I211" s="282"/>
      <c r="J211" s="282"/>
      <c r="K211" s="282"/>
    </row>
    <row r="212" spans="1:11" s="2" customFormat="1" ht="35.25" customHeight="1">
      <c r="A212" s="46" t="s">
        <v>477</v>
      </c>
      <c r="B212" s="261" t="s">
        <v>479</v>
      </c>
      <c r="C212" s="261" t="s">
        <v>514</v>
      </c>
      <c r="D212" s="261" t="s">
        <v>3</v>
      </c>
      <c r="E212" s="261" t="s">
        <v>528</v>
      </c>
      <c r="F212" s="261"/>
      <c r="G212" s="261" t="s">
        <v>515</v>
      </c>
      <c r="H212" s="261"/>
      <c r="I212" s="261"/>
      <c r="J212" s="124"/>
      <c r="K212" s="261" t="s">
        <v>394</v>
      </c>
    </row>
    <row r="213" spans="1:11" s="2" customFormat="1" ht="36">
      <c r="A213" s="46" t="s">
        <v>478</v>
      </c>
      <c r="B213" s="261"/>
      <c r="C213" s="261"/>
      <c r="D213" s="261"/>
      <c r="E213" s="48" t="s">
        <v>392</v>
      </c>
      <c r="F213" s="48" t="s">
        <v>391</v>
      </c>
      <c r="G213" s="3" t="s">
        <v>516</v>
      </c>
      <c r="H213" s="3" t="s">
        <v>517</v>
      </c>
      <c r="I213" s="3" t="s">
        <v>396</v>
      </c>
      <c r="J213" s="3"/>
      <c r="K213" s="261"/>
    </row>
    <row r="214" spans="1:11" ht="96">
      <c r="A214" s="262" t="s">
        <v>242</v>
      </c>
      <c r="B214" s="52" t="s">
        <v>243</v>
      </c>
      <c r="C214" s="52" t="s">
        <v>244</v>
      </c>
      <c r="D214" s="52" t="s">
        <v>245</v>
      </c>
      <c r="E214" s="80" t="s">
        <v>451</v>
      </c>
      <c r="F214" s="52" t="s">
        <v>452</v>
      </c>
      <c r="G214" s="95">
        <v>0</v>
      </c>
      <c r="H214" s="96">
        <v>1</v>
      </c>
      <c r="I214" s="52"/>
      <c r="J214" s="125"/>
      <c r="K214" s="52" t="s">
        <v>246</v>
      </c>
    </row>
    <row r="215" spans="1:11" ht="72">
      <c r="A215" s="274"/>
      <c r="B215" s="52" t="s">
        <v>247</v>
      </c>
      <c r="C215" s="52" t="s">
        <v>248</v>
      </c>
      <c r="D215" s="52" t="s">
        <v>249</v>
      </c>
      <c r="E215" s="96">
        <v>1</v>
      </c>
      <c r="F215" s="52" t="s">
        <v>453</v>
      </c>
      <c r="G215" s="95">
        <v>0</v>
      </c>
      <c r="H215" s="96">
        <v>1</v>
      </c>
      <c r="I215" s="96"/>
      <c r="J215" s="132"/>
      <c r="K215" s="4" t="s">
        <v>127</v>
      </c>
    </row>
    <row r="216" spans="1:11" ht="48">
      <c r="A216" s="274"/>
      <c r="B216" s="52" t="s">
        <v>250</v>
      </c>
      <c r="C216" s="52" t="s">
        <v>251</v>
      </c>
      <c r="D216" s="52" t="s">
        <v>252</v>
      </c>
      <c r="E216" s="96">
        <v>1</v>
      </c>
      <c r="F216" s="52" t="s">
        <v>454</v>
      </c>
      <c r="G216" s="95">
        <v>0</v>
      </c>
      <c r="H216" s="96">
        <v>1</v>
      </c>
      <c r="I216" s="96"/>
      <c r="J216" s="132"/>
      <c r="K216" s="4" t="s">
        <v>253</v>
      </c>
    </row>
    <row r="217" spans="1:11" ht="60">
      <c r="A217" s="274"/>
      <c r="B217" s="52" t="s">
        <v>254</v>
      </c>
      <c r="C217" s="52" t="s">
        <v>255</v>
      </c>
      <c r="D217" s="52" t="s">
        <v>256</v>
      </c>
      <c r="E217" s="81">
        <v>24927184</v>
      </c>
      <c r="F217" s="52" t="s">
        <v>627</v>
      </c>
      <c r="G217" s="95">
        <v>0</v>
      </c>
      <c r="H217" s="96">
        <v>1</v>
      </c>
      <c r="I217" s="81"/>
      <c r="J217" s="81"/>
      <c r="K217" s="4" t="s">
        <v>127</v>
      </c>
    </row>
    <row r="218" spans="1:11" ht="62.25" customHeight="1">
      <c r="A218" s="274"/>
      <c r="B218" s="262" t="s">
        <v>257</v>
      </c>
      <c r="C218" s="52" t="s">
        <v>258</v>
      </c>
      <c r="D218" s="52" t="s">
        <v>259</v>
      </c>
      <c r="E218" s="95">
        <v>220</v>
      </c>
      <c r="F218" s="52" t="s">
        <v>626</v>
      </c>
      <c r="G218" s="95">
        <v>0</v>
      </c>
      <c r="H218" s="96">
        <v>1</v>
      </c>
      <c r="I218" s="52"/>
      <c r="J218" s="125"/>
      <c r="K218" s="4" t="s">
        <v>260</v>
      </c>
    </row>
    <row r="219" spans="1:11" ht="64.5" customHeight="1">
      <c r="A219" s="274"/>
      <c r="B219" s="262"/>
      <c r="C219" s="52" t="s">
        <v>261</v>
      </c>
      <c r="D219" s="52" t="s">
        <v>262</v>
      </c>
      <c r="E219" s="96">
        <v>0.4</v>
      </c>
      <c r="F219" s="52" t="s">
        <v>455</v>
      </c>
      <c r="G219" s="95">
        <v>0</v>
      </c>
      <c r="H219" s="96">
        <v>0.7</v>
      </c>
      <c r="I219" s="96"/>
      <c r="J219" s="132"/>
      <c r="K219" s="4" t="s">
        <v>263</v>
      </c>
    </row>
    <row r="220" spans="1:11" ht="47.25" customHeight="1">
      <c r="A220" s="274"/>
      <c r="B220" s="52" t="s">
        <v>264</v>
      </c>
      <c r="C220" s="52" t="s">
        <v>265</v>
      </c>
      <c r="D220" s="52" t="s">
        <v>266</v>
      </c>
      <c r="E220" s="96">
        <v>0.7</v>
      </c>
      <c r="F220" s="52" t="s">
        <v>456</v>
      </c>
      <c r="G220" s="95">
        <v>0</v>
      </c>
      <c r="H220" s="96">
        <v>0.7</v>
      </c>
      <c r="I220" s="96"/>
      <c r="J220" s="132"/>
      <c r="K220" s="4" t="s">
        <v>267</v>
      </c>
    </row>
    <row r="221" spans="1:11" ht="61.5" customHeight="1">
      <c r="A221" s="274"/>
      <c r="B221" s="53" t="s">
        <v>66</v>
      </c>
      <c r="C221" s="59" t="s">
        <v>67</v>
      </c>
      <c r="D221" s="59" t="s">
        <v>68</v>
      </c>
      <c r="E221" s="27">
        <v>0.5</v>
      </c>
      <c r="F221" s="52" t="s">
        <v>457</v>
      </c>
      <c r="G221" s="66">
        <v>0</v>
      </c>
      <c r="H221" s="27">
        <v>1</v>
      </c>
      <c r="I221" s="27"/>
      <c r="J221" s="27"/>
      <c r="K221" s="53" t="s">
        <v>69</v>
      </c>
    </row>
    <row r="222" spans="1:11" ht="60">
      <c r="A222" s="274"/>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326" t="s">
        <v>670</v>
      </c>
      <c r="B225" s="326"/>
      <c r="C225" s="326"/>
      <c r="D225" s="326"/>
      <c r="E225" s="326"/>
      <c r="F225" s="326"/>
      <c r="G225" s="326"/>
      <c r="H225" s="326"/>
      <c r="I225" s="326"/>
      <c r="J225" s="326"/>
      <c r="K225" s="326"/>
    </row>
    <row r="226" spans="1:11" s="2" customFormat="1" ht="37.5" customHeight="1">
      <c r="A226" s="273" t="s">
        <v>1</v>
      </c>
      <c r="B226" s="261" t="s">
        <v>2</v>
      </c>
      <c r="C226" s="261" t="s">
        <v>527</v>
      </c>
      <c r="D226" s="284" t="s">
        <v>3</v>
      </c>
      <c r="E226" s="261" t="s">
        <v>528</v>
      </c>
      <c r="F226" s="261"/>
      <c r="G226" s="261" t="s">
        <v>515</v>
      </c>
      <c r="H226" s="261"/>
      <c r="I226" s="261"/>
      <c r="J226" s="124"/>
      <c r="K226" s="261" t="s">
        <v>5</v>
      </c>
    </row>
    <row r="227" spans="1:11" s="2" customFormat="1" ht="36">
      <c r="A227" s="273"/>
      <c r="B227" s="261"/>
      <c r="C227" s="261"/>
      <c r="D227" s="284"/>
      <c r="E227" s="48" t="s">
        <v>392</v>
      </c>
      <c r="F227" s="48" t="s">
        <v>391</v>
      </c>
      <c r="G227" s="3" t="s">
        <v>516</v>
      </c>
      <c r="H227" s="3" t="s">
        <v>517</v>
      </c>
      <c r="I227" s="3" t="s">
        <v>396</v>
      </c>
      <c r="J227" s="3"/>
      <c r="K227" s="261"/>
    </row>
    <row r="228" spans="1:11" ht="391.5" customHeight="1">
      <c r="A228" s="262" t="s">
        <v>120</v>
      </c>
      <c r="B228" s="262" t="s">
        <v>121</v>
      </c>
      <c r="C228" s="262" t="s">
        <v>332</v>
      </c>
      <c r="D228" s="52" t="s">
        <v>122</v>
      </c>
      <c r="E228" s="123" t="s">
        <v>722</v>
      </c>
      <c r="F228" s="137" t="s">
        <v>720</v>
      </c>
      <c r="G228" s="95">
        <v>0</v>
      </c>
      <c r="H228" s="96">
        <v>1</v>
      </c>
      <c r="I228" s="95"/>
      <c r="J228" s="134"/>
      <c r="K228" s="52" t="s">
        <v>123</v>
      </c>
    </row>
    <row r="229" spans="1:11" ht="234" customHeight="1">
      <c r="A229" s="274"/>
      <c r="B229" s="262"/>
      <c r="C229" s="262"/>
      <c r="D229" s="52" t="s">
        <v>468</v>
      </c>
      <c r="E229" s="77">
        <v>86</v>
      </c>
      <c r="F229" s="97" t="s">
        <v>593</v>
      </c>
      <c r="G229" s="77">
        <v>0</v>
      </c>
      <c r="H229" s="99"/>
      <c r="I229" s="95"/>
      <c r="J229" s="134"/>
      <c r="K229" s="52" t="s">
        <v>123</v>
      </c>
    </row>
    <row r="230" spans="1:11" ht="62.25" customHeight="1">
      <c r="A230" s="274"/>
      <c r="B230" s="271"/>
      <c r="C230" s="271"/>
      <c r="D230" s="52" t="s">
        <v>374</v>
      </c>
      <c r="E230" s="77">
        <v>1</v>
      </c>
      <c r="F230" s="97" t="s">
        <v>592</v>
      </c>
      <c r="G230" s="77">
        <v>0</v>
      </c>
      <c r="H230" s="77">
        <v>4</v>
      </c>
      <c r="I230" s="97"/>
      <c r="J230" s="133"/>
      <c r="K230" s="52" t="s">
        <v>123</v>
      </c>
    </row>
    <row r="231" spans="1:11" ht="183.75" customHeight="1">
      <c r="A231" s="274"/>
      <c r="B231" s="271"/>
      <c r="C231" s="271"/>
      <c r="D231" s="52" t="s">
        <v>333</v>
      </c>
      <c r="E231" s="77">
        <v>1</v>
      </c>
      <c r="F231" s="122" t="s">
        <v>721</v>
      </c>
      <c r="G231" s="77">
        <v>0</v>
      </c>
      <c r="H231" s="77">
        <v>1</v>
      </c>
      <c r="I231" s="97"/>
      <c r="J231" s="133"/>
      <c r="K231" s="52" t="s">
        <v>123</v>
      </c>
    </row>
    <row r="232" spans="1:11" ht="58.5" customHeight="1">
      <c r="A232" s="274"/>
      <c r="B232" s="97" t="s">
        <v>66</v>
      </c>
      <c r="C232" s="56" t="s">
        <v>67</v>
      </c>
      <c r="D232" s="56" t="s">
        <v>68</v>
      </c>
      <c r="E232" s="78">
        <v>1</v>
      </c>
      <c r="F232" s="97" t="s">
        <v>460</v>
      </c>
      <c r="G232" s="79">
        <v>0</v>
      </c>
      <c r="H232" s="78">
        <v>1</v>
      </c>
      <c r="I232" s="78"/>
      <c r="J232" s="78"/>
      <c r="K232" s="52" t="s">
        <v>123</v>
      </c>
    </row>
    <row r="233" spans="1:11" ht="108">
      <c r="A233" s="274"/>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60" t="s">
        <v>327</v>
      </c>
      <c r="B236" s="260"/>
      <c r="C236" s="260"/>
      <c r="D236" s="260"/>
      <c r="E236" s="260"/>
      <c r="F236" s="260"/>
      <c r="G236" s="260"/>
      <c r="H236" s="260"/>
      <c r="I236" s="260"/>
      <c r="J236" s="260"/>
      <c r="K236" s="260"/>
    </row>
    <row r="237" spans="1:11" s="2" customFormat="1" ht="35.25" customHeight="1">
      <c r="A237" s="46" t="s">
        <v>477</v>
      </c>
      <c r="B237" s="261" t="s">
        <v>479</v>
      </c>
      <c r="C237" s="261" t="s">
        <v>514</v>
      </c>
      <c r="D237" s="261" t="s">
        <v>3</v>
      </c>
      <c r="E237" s="261" t="s">
        <v>528</v>
      </c>
      <c r="F237" s="261"/>
      <c r="G237" s="261" t="s">
        <v>4</v>
      </c>
      <c r="H237" s="261"/>
      <c r="I237" s="261"/>
      <c r="J237" s="124"/>
      <c r="K237" s="261" t="s">
        <v>394</v>
      </c>
    </row>
    <row r="238" spans="1:11" s="2" customFormat="1" ht="36">
      <c r="A238" s="46" t="s">
        <v>478</v>
      </c>
      <c r="B238" s="261"/>
      <c r="C238" s="261"/>
      <c r="D238" s="261"/>
      <c r="E238" s="48" t="s">
        <v>392</v>
      </c>
      <c r="F238" s="48" t="s">
        <v>391</v>
      </c>
      <c r="G238" s="3" t="s">
        <v>516</v>
      </c>
      <c r="H238" s="3" t="s">
        <v>517</v>
      </c>
      <c r="I238" s="3" t="s">
        <v>396</v>
      </c>
      <c r="J238" s="3"/>
      <c r="K238" s="261"/>
    </row>
    <row r="239" spans="1:11" ht="65.25" customHeight="1">
      <c r="A239" s="270" t="s">
        <v>84</v>
      </c>
      <c r="B239" s="262" t="s">
        <v>124</v>
      </c>
      <c r="C239" s="262" t="s">
        <v>125</v>
      </c>
      <c r="D239" s="19" t="s">
        <v>126</v>
      </c>
      <c r="E239" s="38">
        <v>179</v>
      </c>
      <c r="F239" s="18" t="s">
        <v>462</v>
      </c>
      <c r="G239" s="20">
        <v>0</v>
      </c>
      <c r="H239" s="20" t="s">
        <v>129</v>
      </c>
      <c r="I239" s="20"/>
      <c r="J239" s="131"/>
      <c r="K239" s="76" t="s">
        <v>127</v>
      </c>
    </row>
    <row r="240" spans="1:11" ht="36">
      <c r="A240" s="270"/>
      <c r="B240" s="262"/>
      <c r="C240" s="262"/>
      <c r="D240" s="6" t="s">
        <v>128</v>
      </c>
      <c r="E240" s="19">
        <v>1</v>
      </c>
      <c r="F240" s="18" t="s">
        <v>463</v>
      </c>
      <c r="G240" s="20">
        <v>0</v>
      </c>
      <c r="H240" s="19">
        <v>1</v>
      </c>
      <c r="I240" s="19"/>
      <c r="J240" s="19"/>
      <c r="K240" s="76" t="s">
        <v>127</v>
      </c>
    </row>
    <row r="241" spans="1:11" ht="36">
      <c r="A241" s="270"/>
      <c r="B241" s="49" t="s">
        <v>66</v>
      </c>
      <c r="C241" s="6" t="s">
        <v>67</v>
      </c>
      <c r="D241" s="6" t="s">
        <v>68</v>
      </c>
      <c r="E241" s="27">
        <v>1</v>
      </c>
      <c r="F241" s="18" t="s">
        <v>464</v>
      </c>
      <c r="G241" s="66">
        <v>0</v>
      </c>
      <c r="H241" s="27">
        <v>1</v>
      </c>
      <c r="I241" s="27"/>
      <c r="J241" s="27"/>
      <c r="K241" s="76" t="s">
        <v>127</v>
      </c>
    </row>
    <row r="242" spans="1:11" ht="60">
      <c r="A242" s="270"/>
      <c r="B242" s="49" t="s">
        <v>70</v>
      </c>
      <c r="C242" s="6" t="s">
        <v>71</v>
      </c>
      <c r="D242" s="6" t="s">
        <v>72</v>
      </c>
      <c r="E242" s="19">
        <v>1</v>
      </c>
      <c r="F242" s="18" t="s">
        <v>465</v>
      </c>
      <c r="G242" s="66">
        <v>0</v>
      </c>
      <c r="H242" s="27">
        <v>1</v>
      </c>
      <c r="I242" s="27"/>
      <c r="J242" s="27"/>
      <c r="K242" s="76" t="s">
        <v>127</v>
      </c>
    </row>
    <row r="243" spans="8:11" ht="12.75">
      <c r="H243" s="329" t="s">
        <v>657</v>
      </c>
      <c r="I243" s="329"/>
      <c r="J243" s="329"/>
      <c r="K243" s="329"/>
    </row>
    <row r="244" ht="12">
      <c r="A244" s="1" t="s">
        <v>623</v>
      </c>
    </row>
    <row r="248" spans="1:2" ht="12">
      <c r="A248" s="272" t="s">
        <v>714</v>
      </c>
      <c r="B248" s="272"/>
    </row>
    <row r="249" spans="1:2" ht="12">
      <c r="A249" s="269" t="s">
        <v>715</v>
      </c>
      <c r="B249" s="269"/>
    </row>
  </sheetData>
  <sheetProtection/>
  <mergeCells count="182">
    <mergeCell ref="A146:A151"/>
    <mergeCell ref="B115:B116"/>
    <mergeCell ref="A225:K225"/>
    <mergeCell ref="F6:F7"/>
    <mergeCell ref="H243:K243"/>
    <mergeCell ref="A88:K88"/>
    <mergeCell ref="C133:C134"/>
    <mergeCell ref="B103:B104"/>
    <mergeCell ref="E212:F212"/>
    <mergeCell ref="G89:I89"/>
    <mergeCell ref="B89:B90"/>
    <mergeCell ref="A99:A100"/>
    <mergeCell ref="E89:F89"/>
    <mergeCell ref="B91:B93"/>
    <mergeCell ref="A81:A85"/>
    <mergeCell ref="C89:C90"/>
    <mergeCell ref="K89:K90"/>
    <mergeCell ref="D89:D90"/>
    <mergeCell ref="A87:K87"/>
    <mergeCell ref="B8:B12"/>
    <mergeCell ref="A1:K1"/>
    <mergeCell ref="A2:K2"/>
    <mergeCell ref="A3:K3"/>
    <mergeCell ref="B4:B5"/>
    <mergeCell ref="C4:C5"/>
    <mergeCell ref="G4:J4"/>
    <mergeCell ref="E4:F4"/>
    <mergeCell ref="D4:D5"/>
    <mergeCell ref="K4:K5"/>
    <mergeCell ref="B13:B14"/>
    <mergeCell ref="E79:F79"/>
    <mergeCell ref="A77:K78"/>
    <mergeCell ref="K55:K56"/>
    <mergeCell ref="A75:K75"/>
    <mergeCell ref="K79:K80"/>
    <mergeCell ref="A6:A21"/>
    <mergeCell ref="B15:B16"/>
    <mergeCell ref="A22:A34"/>
    <mergeCell ref="B26:B27"/>
    <mergeCell ref="B17:B21"/>
    <mergeCell ref="B28:B32"/>
    <mergeCell ref="B23:B24"/>
    <mergeCell ref="B36:B39"/>
    <mergeCell ref="C55:C56"/>
    <mergeCell ref="B41:B42"/>
    <mergeCell ref="A52:K52"/>
    <mergeCell ref="B33:B34"/>
    <mergeCell ref="B43:B47"/>
    <mergeCell ref="A35:A47"/>
    <mergeCell ref="A53:K53"/>
    <mergeCell ref="B79:B80"/>
    <mergeCell ref="E55:F55"/>
    <mergeCell ref="G55:I55"/>
    <mergeCell ref="A57:A58"/>
    <mergeCell ref="G79:I79"/>
    <mergeCell ref="C79:C80"/>
    <mergeCell ref="A76:K76"/>
    <mergeCell ref="D79:D80"/>
    <mergeCell ref="B68:B69"/>
    <mergeCell ref="D55:D56"/>
    <mergeCell ref="A63:A64"/>
    <mergeCell ref="D182:D183"/>
    <mergeCell ref="A131:K131"/>
    <mergeCell ref="A117:A129"/>
    <mergeCell ref="K182:K183"/>
    <mergeCell ref="A101:K101"/>
    <mergeCell ref="A102:K102"/>
    <mergeCell ref="A91:A98"/>
    <mergeCell ref="D133:D134"/>
    <mergeCell ref="E115:F115"/>
    <mergeCell ref="B218:B219"/>
    <mergeCell ref="E198:F198"/>
    <mergeCell ref="A153:K153"/>
    <mergeCell ref="K212:K213"/>
    <mergeCell ref="G182:I182"/>
    <mergeCell ref="A197:K197"/>
    <mergeCell ref="C166:C167"/>
    <mergeCell ref="B166:B167"/>
    <mergeCell ref="A210:K210"/>
    <mergeCell ref="E182:F182"/>
    <mergeCell ref="A105:A111"/>
    <mergeCell ref="B137:B138"/>
    <mergeCell ref="C117:C119"/>
    <mergeCell ref="K115:K116"/>
    <mergeCell ref="C115:C116"/>
    <mergeCell ref="D115:D116"/>
    <mergeCell ref="K133:K134"/>
    <mergeCell ref="B105:B109"/>
    <mergeCell ref="H135:H136"/>
    <mergeCell ref="C135:C136"/>
    <mergeCell ref="K103:K104"/>
    <mergeCell ref="I139:I140"/>
    <mergeCell ref="E133:F133"/>
    <mergeCell ref="E103:F103"/>
    <mergeCell ref="G103:I103"/>
    <mergeCell ref="G133:I133"/>
    <mergeCell ref="G115:I115"/>
    <mergeCell ref="D135:D136"/>
    <mergeCell ref="A130:K130"/>
    <mergeCell ref="B133:B134"/>
    <mergeCell ref="B117:B119"/>
    <mergeCell ref="B135:B136"/>
    <mergeCell ref="C103:C104"/>
    <mergeCell ref="A132:K132"/>
    <mergeCell ref="B125:B126"/>
    <mergeCell ref="D103:D104"/>
    <mergeCell ref="A114:K114"/>
    <mergeCell ref="E154:F154"/>
    <mergeCell ref="G154:I154"/>
    <mergeCell ref="C154:C155"/>
    <mergeCell ref="B146:B150"/>
    <mergeCell ref="C139:C140"/>
    <mergeCell ref="G139:G140"/>
    <mergeCell ref="B139:B140"/>
    <mergeCell ref="D154:D155"/>
    <mergeCell ref="D139:D140"/>
    <mergeCell ref="A181:K181"/>
    <mergeCell ref="B182:B183"/>
    <mergeCell ref="A180:K180"/>
    <mergeCell ref="H139:H140"/>
    <mergeCell ref="A163:A173"/>
    <mergeCell ref="A174:A178"/>
    <mergeCell ref="A152:K152"/>
    <mergeCell ref="K154:K155"/>
    <mergeCell ref="A135:A145"/>
    <mergeCell ref="E139:E140"/>
    <mergeCell ref="C226:C227"/>
    <mergeCell ref="B154:B155"/>
    <mergeCell ref="K139:K140"/>
    <mergeCell ref="B141:B144"/>
    <mergeCell ref="K226:K227"/>
    <mergeCell ref="D226:D227"/>
    <mergeCell ref="D212:D213"/>
    <mergeCell ref="G226:I226"/>
    <mergeCell ref="D198:D199"/>
    <mergeCell ref="C192:C193"/>
    <mergeCell ref="B228:B231"/>
    <mergeCell ref="A214:A222"/>
    <mergeCell ref="G198:I198"/>
    <mergeCell ref="K198:K199"/>
    <mergeCell ref="B212:B213"/>
    <mergeCell ref="A239:A242"/>
    <mergeCell ref="D237:D238"/>
    <mergeCell ref="C237:C238"/>
    <mergeCell ref="E237:F237"/>
    <mergeCell ref="G237:I237"/>
    <mergeCell ref="A200:A208"/>
    <mergeCell ref="C198:C199"/>
    <mergeCell ref="C212:C213"/>
    <mergeCell ref="A194:A195"/>
    <mergeCell ref="A211:K211"/>
    <mergeCell ref="G212:I212"/>
    <mergeCell ref="A61:A62"/>
    <mergeCell ref="B55:B56"/>
    <mergeCell ref="A66:A74"/>
    <mergeCell ref="A113:K113"/>
    <mergeCell ref="A184:A192"/>
    <mergeCell ref="B192:B193"/>
    <mergeCell ref="C105:C108"/>
    <mergeCell ref="C182:C183"/>
    <mergeCell ref="I135:I136"/>
    <mergeCell ref="E135:E136"/>
    <mergeCell ref="A249:B249"/>
    <mergeCell ref="A156:A162"/>
    <mergeCell ref="A248:B248"/>
    <mergeCell ref="B239:B240"/>
    <mergeCell ref="A226:A227"/>
    <mergeCell ref="C228:C231"/>
    <mergeCell ref="B203:B204"/>
    <mergeCell ref="B198:B199"/>
    <mergeCell ref="B226:B227"/>
    <mergeCell ref="A228:A233"/>
    <mergeCell ref="A236:K236"/>
    <mergeCell ref="E226:F226"/>
    <mergeCell ref="K237:K238"/>
    <mergeCell ref="C239:C240"/>
    <mergeCell ref="B237:B238"/>
    <mergeCell ref="A48:A51"/>
    <mergeCell ref="A54:K54"/>
    <mergeCell ref="B57:B58"/>
    <mergeCell ref="G135:G136"/>
    <mergeCell ref="K135:K136"/>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320" t="s">
        <v>574</v>
      </c>
      <c r="B1" s="320"/>
      <c r="C1" s="320"/>
      <c r="D1" s="320"/>
      <c r="E1" s="320"/>
      <c r="F1" s="320"/>
      <c r="G1" s="320"/>
      <c r="H1" s="320"/>
      <c r="I1" s="320"/>
      <c r="J1" s="320"/>
      <c r="K1" s="320"/>
    </row>
    <row r="2" spans="1:11" ht="21" customHeight="1">
      <c r="A2" s="320" t="s">
        <v>0</v>
      </c>
      <c r="B2" s="320"/>
      <c r="C2" s="320"/>
      <c r="D2" s="320"/>
      <c r="E2" s="320"/>
      <c r="F2" s="320"/>
      <c r="G2" s="320"/>
      <c r="H2" s="320"/>
      <c r="I2" s="320"/>
      <c r="J2" s="320"/>
      <c r="K2" s="320"/>
    </row>
    <row r="3" spans="1:11" ht="31.5" customHeight="1">
      <c r="A3" s="321" t="s">
        <v>208</v>
      </c>
      <c r="B3" s="322"/>
      <c r="C3" s="322"/>
      <c r="D3" s="322"/>
      <c r="E3" s="322"/>
      <c r="F3" s="322"/>
      <c r="G3" s="322"/>
      <c r="H3" s="322"/>
      <c r="I3" s="322"/>
      <c r="J3" s="322"/>
      <c r="K3" s="322"/>
    </row>
    <row r="4" spans="1:11" s="33" customFormat="1" ht="40.5" customHeight="1">
      <c r="A4" s="47" t="s">
        <v>477</v>
      </c>
      <c r="B4" s="261" t="s">
        <v>479</v>
      </c>
      <c r="C4" s="261" t="s">
        <v>514</v>
      </c>
      <c r="D4" s="261" t="s">
        <v>3</v>
      </c>
      <c r="E4" s="316" t="s">
        <v>528</v>
      </c>
      <c r="F4" s="317"/>
      <c r="G4" s="316" t="s">
        <v>515</v>
      </c>
      <c r="H4" s="323"/>
      <c r="I4" s="323"/>
      <c r="J4" s="317"/>
      <c r="K4" s="261" t="s">
        <v>485</v>
      </c>
    </row>
    <row r="5" spans="1:11" s="33" customFormat="1" ht="36">
      <c r="A5" s="47" t="s">
        <v>478</v>
      </c>
      <c r="B5" s="261"/>
      <c r="C5" s="261"/>
      <c r="D5" s="261"/>
      <c r="E5" s="124" t="s">
        <v>392</v>
      </c>
      <c r="F5" s="124" t="s">
        <v>391</v>
      </c>
      <c r="G5" s="3" t="s">
        <v>516</v>
      </c>
      <c r="H5" s="3" t="s">
        <v>517</v>
      </c>
      <c r="I5" s="3" t="s">
        <v>396</v>
      </c>
      <c r="J5" s="3" t="s">
        <v>391</v>
      </c>
      <c r="K5" s="261"/>
    </row>
    <row r="6" spans="1:11" s="5" customFormat="1" ht="60" customHeight="1">
      <c r="A6" s="307" t="s">
        <v>6</v>
      </c>
      <c r="B6" s="128" t="s">
        <v>7</v>
      </c>
      <c r="C6" s="4" t="s">
        <v>8</v>
      </c>
      <c r="D6" s="4" t="s">
        <v>393</v>
      </c>
      <c r="E6" s="32" t="s">
        <v>492</v>
      </c>
      <c r="F6" s="327" t="s">
        <v>671</v>
      </c>
      <c r="G6" s="32">
        <v>273</v>
      </c>
      <c r="H6" s="32">
        <v>600</v>
      </c>
      <c r="I6" s="138" t="s">
        <v>723</v>
      </c>
      <c r="J6" s="157" t="s">
        <v>790</v>
      </c>
      <c r="K6" s="126" t="s">
        <v>9</v>
      </c>
    </row>
    <row r="7" spans="1:11" s="5" customFormat="1" ht="60">
      <c r="A7" s="308"/>
      <c r="B7" s="128" t="s">
        <v>10</v>
      </c>
      <c r="C7" s="4" t="s">
        <v>11</v>
      </c>
      <c r="D7" s="4" t="s">
        <v>350</v>
      </c>
      <c r="E7" s="134" t="s">
        <v>493</v>
      </c>
      <c r="F7" s="328"/>
      <c r="G7" s="32">
        <v>275</v>
      </c>
      <c r="H7" s="32">
        <v>500</v>
      </c>
      <c r="I7" s="138" t="s">
        <v>724</v>
      </c>
      <c r="J7" s="157" t="s">
        <v>790</v>
      </c>
      <c r="K7" s="126" t="s">
        <v>9</v>
      </c>
    </row>
    <row r="8" spans="1:12" s="33" customFormat="1" ht="83.25" customHeight="1">
      <c r="A8" s="304"/>
      <c r="B8" s="303" t="s">
        <v>13</v>
      </c>
      <c r="C8" s="128" t="s">
        <v>518</v>
      </c>
      <c r="D8" s="128" t="s">
        <v>14</v>
      </c>
      <c r="E8" s="128" t="s">
        <v>397</v>
      </c>
      <c r="F8" s="4" t="s">
        <v>672</v>
      </c>
      <c r="G8" s="32">
        <v>0</v>
      </c>
      <c r="H8" s="32">
        <v>1</v>
      </c>
      <c r="I8" s="66" t="s">
        <v>397</v>
      </c>
      <c r="J8" s="157" t="s">
        <v>791</v>
      </c>
      <c r="K8" s="154" t="s">
        <v>793</v>
      </c>
      <c r="L8" s="33">
        <v>616</v>
      </c>
    </row>
    <row r="9" spans="1:12" s="33" customFormat="1" ht="113.25" customHeight="1">
      <c r="A9" s="304"/>
      <c r="B9" s="265"/>
      <c r="C9" s="4" t="s">
        <v>355</v>
      </c>
      <c r="D9" s="4" t="s">
        <v>351</v>
      </c>
      <c r="E9" s="4" t="s">
        <v>629</v>
      </c>
      <c r="F9" s="4" t="s">
        <v>630</v>
      </c>
      <c r="G9" s="23">
        <v>0</v>
      </c>
      <c r="H9" s="34" t="s">
        <v>727</v>
      </c>
      <c r="I9" s="156" t="s">
        <v>728</v>
      </c>
      <c r="J9" s="157" t="s">
        <v>794</v>
      </c>
      <c r="K9" s="152" t="s">
        <v>795</v>
      </c>
      <c r="L9" s="33">
        <v>1110</v>
      </c>
    </row>
    <row r="10" spans="1:11" s="33" customFormat="1" ht="51" customHeight="1">
      <c r="A10" s="304"/>
      <c r="B10" s="265"/>
      <c r="C10" s="4" t="s">
        <v>642</v>
      </c>
      <c r="D10" s="4" t="s">
        <v>673</v>
      </c>
      <c r="E10" s="4" t="s">
        <v>398</v>
      </c>
      <c r="F10" s="4"/>
      <c r="G10" s="23">
        <v>0</v>
      </c>
      <c r="H10" s="34" t="s">
        <v>448</v>
      </c>
      <c r="I10" s="145">
        <v>1</v>
      </c>
      <c r="J10" s="157" t="s">
        <v>796</v>
      </c>
      <c r="K10" s="152" t="s">
        <v>792</v>
      </c>
    </row>
    <row r="11" spans="1:11" s="33" customFormat="1" ht="90.75" customHeight="1">
      <c r="A11" s="304"/>
      <c r="B11" s="265"/>
      <c r="C11" s="4" t="s">
        <v>674</v>
      </c>
      <c r="D11" s="4" t="s">
        <v>797</v>
      </c>
      <c r="E11" s="4" t="s">
        <v>398</v>
      </c>
      <c r="F11" s="4"/>
      <c r="G11" s="23">
        <v>0</v>
      </c>
      <c r="H11" s="34" t="s">
        <v>448</v>
      </c>
      <c r="I11" s="32">
        <v>0.1</v>
      </c>
      <c r="J11" s="157" t="s">
        <v>798</v>
      </c>
      <c r="K11" s="125" t="s">
        <v>12</v>
      </c>
    </row>
    <row r="12" spans="1:11" s="33" customFormat="1" ht="107.25" customHeight="1">
      <c r="A12" s="304"/>
      <c r="B12" s="319"/>
      <c r="C12" s="35" t="s">
        <v>376</v>
      </c>
      <c r="D12" s="152" t="s">
        <v>799</v>
      </c>
      <c r="E12" s="4" t="s">
        <v>629</v>
      </c>
      <c r="F12" s="4" t="s">
        <v>856</v>
      </c>
      <c r="G12" s="23">
        <v>0</v>
      </c>
      <c r="H12" s="34" t="s">
        <v>640</v>
      </c>
      <c r="I12" s="34" t="s">
        <v>640</v>
      </c>
      <c r="J12" s="157" t="s">
        <v>729</v>
      </c>
      <c r="K12" s="152" t="s">
        <v>792</v>
      </c>
    </row>
    <row r="13" spans="1:11" s="8" customFormat="1" ht="116.25" customHeight="1">
      <c r="A13" s="304"/>
      <c r="B13" s="303" t="s">
        <v>15</v>
      </c>
      <c r="C13" s="128" t="s">
        <v>379</v>
      </c>
      <c r="D13" s="157" t="s">
        <v>803</v>
      </c>
      <c r="E13" s="128">
        <v>2</v>
      </c>
      <c r="F13" s="4" t="s">
        <v>632</v>
      </c>
      <c r="G13" s="36">
        <v>0</v>
      </c>
      <c r="H13" s="37">
        <v>1</v>
      </c>
      <c r="I13" s="146">
        <v>1</v>
      </c>
      <c r="J13" s="157" t="s">
        <v>800</v>
      </c>
      <c r="K13" s="126" t="s">
        <v>17</v>
      </c>
    </row>
    <row r="14" spans="1:11" s="8" customFormat="1" ht="74.25" customHeight="1">
      <c r="A14" s="304"/>
      <c r="B14" s="305"/>
      <c r="C14" s="4" t="s">
        <v>801</v>
      </c>
      <c r="D14" s="4" t="s">
        <v>802</v>
      </c>
      <c r="E14" s="4" t="s">
        <v>398</v>
      </c>
      <c r="F14" s="4"/>
      <c r="G14" s="36">
        <v>0</v>
      </c>
      <c r="H14" s="37">
        <v>4</v>
      </c>
      <c r="I14" s="37" t="s">
        <v>728</v>
      </c>
      <c r="J14" s="4" t="s">
        <v>730</v>
      </c>
      <c r="K14" s="126" t="s">
        <v>17</v>
      </c>
    </row>
    <row r="15" spans="1:11" s="8" customFormat="1" ht="97.5" customHeight="1">
      <c r="A15" s="304"/>
      <c r="B15" s="286" t="s">
        <v>826</v>
      </c>
      <c r="C15" s="128" t="s">
        <v>19</v>
      </c>
      <c r="D15" s="128" t="s">
        <v>85</v>
      </c>
      <c r="E15" s="128" t="s">
        <v>650</v>
      </c>
      <c r="F15" s="4"/>
      <c r="G15" s="36">
        <v>0</v>
      </c>
      <c r="H15" s="38">
        <v>4</v>
      </c>
      <c r="I15" s="37">
        <v>4</v>
      </c>
      <c r="J15" s="4" t="s">
        <v>732</v>
      </c>
      <c r="K15" s="126" t="s">
        <v>21</v>
      </c>
    </row>
    <row r="16" spans="1:11" s="8" customFormat="1" ht="61.5" customHeight="1">
      <c r="A16" s="304"/>
      <c r="B16" s="286"/>
      <c r="C16" s="128" t="s">
        <v>22</v>
      </c>
      <c r="D16" s="157" t="s">
        <v>804</v>
      </c>
      <c r="E16" s="128" t="s">
        <v>650</v>
      </c>
      <c r="F16" s="4"/>
      <c r="G16" s="36">
        <v>0</v>
      </c>
      <c r="H16" s="38">
        <v>4</v>
      </c>
      <c r="I16" s="37">
        <v>4</v>
      </c>
      <c r="J16" s="4" t="s">
        <v>731</v>
      </c>
      <c r="K16" s="126" t="s">
        <v>17</v>
      </c>
    </row>
    <row r="17" spans="1:11" s="8" customFormat="1" ht="52.5" customHeight="1">
      <c r="A17" s="304"/>
      <c r="B17" s="303" t="s">
        <v>352</v>
      </c>
      <c r="C17" s="126" t="s">
        <v>25</v>
      </c>
      <c r="D17" s="157" t="s">
        <v>805</v>
      </c>
      <c r="E17" s="128">
        <v>1</v>
      </c>
      <c r="F17" s="133"/>
      <c r="G17" s="36">
        <v>0</v>
      </c>
      <c r="H17" s="37">
        <v>1</v>
      </c>
      <c r="I17" s="37">
        <v>1</v>
      </c>
      <c r="J17" s="4"/>
      <c r="K17" s="154" t="s">
        <v>813</v>
      </c>
    </row>
    <row r="18" spans="1:11" s="8" customFormat="1" ht="52.5" customHeight="1">
      <c r="A18" s="304"/>
      <c r="B18" s="304"/>
      <c r="C18" s="4" t="s">
        <v>644</v>
      </c>
      <c r="D18" s="4" t="s">
        <v>806</v>
      </c>
      <c r="E18" s="128" t="s">
        <v>658</v>
      </c>
      <c r="F18" s="133"/>
      <c r="G18" s="36">
        <v>0</v>
      </c>
      <c r="H18" s="37">
        <v>40</v>
      </c>
      <c r="I18" s="37" t="s">
        <v>808</v>
      </c>
      <c r="J18" s="4"/>
      <c r="K18" s="154" t="s">
        <v>813</v>
      </c>
    </row>
    <row r="19" spans="1:11" s="8" customFormat="1" ht="90" customHeight="1">
      <c r="A19" s="304"/>
      <c r="B19" s="312"/>
      <c r="C19" s="4" t="s">
        <v>709</v>
      </c>
      <c r="D19" s="4" t="s">
        <v>807</v>
      </c>
      <c r="E19" s="157" t="s">
        <v>809</v>
      </c>
      <c r="F19" s="133"/>
      <c r="G19" s="36">
        <v>0</v>
      </c>
      <c r="H19" s="37">
        <v>160</v>
      </c>
      <c r="I19" s="37" t="s">
        <v>810</v>
      </c>
      <c r="J19" s="4" t="s">
        <v>811</v>
      </c>
      <c r="K19" s="154" t="s">
        <v>813</v>
      </c>
    </row>
    <row r="20" spans="1:11" s="8" customFormat="1" ht="180.75" customHeight="1">
      <c r="A20" s="304"/>
      <c r="B20" s="312"/>
      <c r="C20" s="128" t="s">
        <v>30</v>
      </c>
      <c r="D20" s="157" t="s">
        <v>816</v>
      </c>
      <c r="E20" s="128" t="s">
        <v>634</v>
      </c>
      <c r="F20" s="133"/>
      <c r="G20" s="36">
        <v>0</v>
      </c>
      <c r="H20" s="37">
        <v>50</v>
      </c>
      <c r="I20" s="37" t="s">
        <v>812</v>
      </c>
      <c r="J20" s="153" t="s">
        <v>814</v>
      </c>
      <c r="K20" s="154" t="s">
        <v>813</v>
      </c>
    </row>
    <row r="21" spans="1:11" s="8" customFormat="1" ht="60.75" customHeight="1">
      <c r="A21" s="304"/>
      <c r="B21" s="312"/>
      <c r="C21" s="128" t="s">
        <v>32</v>
      </c>
      <c r="D21" s="157" t="s">
        <v>815</v>
      </c>
      <c r="E21" s="128" t="s">
        <v>635</v>
      </c>
      <c r="F21" s="128"/>
      <c r="G21" s="36">
        <v>4</v>
      </c>
      <c r="H21" s="37">
        <v>48</v>
      </c>
      <c r="I21" s="37" t="s">
        <v>817</v>
      </c>
      <c r="J21" s="141" t="s">
        <v>733</v>
      </c>
      <c r="K21" s="154" t="s">
        <v>813</v>
      </c>
    </row>
    <row r="22" spans="1:11" s="7" customFormat="1" ht="104.25" customHeight="1">
      <c r="A22" s="307" t="s">
        <v>34</v>
      </c>
      <c r="B22" s="128" t="s">
        <v>35</v>
      </c>
      <c r="C22" s="157" t="s">
        <v>818</v>
      </c>
      <c r="D22" s="157" t="s">
        <v>819</v>
      </c>
      <c r="E22" s="32" t="s">
        <v>494</v>
      </c>
      <c r="F22" s="128"/>
      <c r="G22" s="38">
        <v>603</v>
      </c>
      <c r="H22" s="32">
        <v>630</v>
      </c>
      <c r="I22" s="138" t="s">
        <v>725</v>
      </c>
      <c r="J22" s="153" t="s">
        <v>820</v>
      </c>
      <c r="K22" s="126" t="s">
        <v>38</v>
      </c>
    </row>
    <row r="23" spans="1:11" s="8" customFormat="1" ht="72">
      <c r="A23" s="304"/>
      <c r="B23" s="303" t="s">
        <v>39</v>
      </c>
      <c r="C23" s="126" t="s">
        <v>519</v>
      </c>
      <c r="D23" s="126" t="s">
        <v>40</v>
      </c>
      <c r="E23" s="155">
        <v>1</v>
      </c>
      <c r="F23" s="133" t="s">
        <v>568</v>
      </c>
      <c r="G23" s="32">
        <v>0</v>
      </c>
      <c r="H23" s="32">
        <v>1</v>
      </c>
      <c r="I23" s="160">
        <v>1</v>
      </c>
      <c r="J23" s="141" t="s">
        <v>734</v>
      </c>
      <c r="K23" s="126" t="s">
        <v>12</v>
      </c>
    </row>
    <row r="24" spans="1:11" s="8" customFormat="1" ht="52.5" customHeight="1">
      <c r="A24" s="304"/>
      <c r="B24" s="265"/>
      <c r="C24" s="154" t="s">
        <v>676</v>
      </c>
      <c r="D24" s="154" t="s">
        <v>797</v>
      </c>
      <c r="E24" s="4" t="s">
        <v>398</v>
      </c>
      <c r="F24" s="152"/>
      <c r="G24" s="23">
        <v>2</v>
      </c>
      <c r="H24" s="161" t="s">
        <v>646</v>
      </c>
      <c r="I24" s="161" t="s">
        <v>276</v>
      </c>
      <c r="J24" s="154" t="s">
        <v>821</v>
      </c>
      <c r="K24" s="152" t="s">
        <v>12</v>
      </c>
    </row>
    <row r="25" spans="1:11" s="8" customFormat="1" ht="102.75" customHeight="1">
      <c r="A25" s="304"/>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304"/>
      <c r="B26" s="286" t="s">
        <v>825</v>
      </c>
      <c r="C26" s="126" t="s">
        <v>42</v>
      </c>
      <c r="D26" s="126" t="s">
        <v>20</v>
      </c>
      <c r="E26" s="155">
        <v>1</v>
      </c>
      <c r="F26" s="126"/>
      <c r="G26" s="36">
        <v>0</v>
      </c>
      <c r="H26" s="38">
        <v>1</v>
      </c>
      <c r="I26" s="160">
        <v>1</v>
      </c>
      <c r="J26" s="141" t="s">
        <v>735</v>
      </c>
      <c r="K26" s="126" t="s">
        <v>27</v>
      </c>
    </row>
    <row r="27" spans="1:11" s="8" customFormat="1" ht="60">
      <c r="A27" s="304"/>
      <c r="B27" s="286"/>
      <c r="C27" s="126" t="s">
        <v>43</v>
      </c>
      <c r="D27" s="126" t="s">
        <v>651</v>
      </c>
      <c r="E27" s="155">
        <v>5</v>
      </c>
      <c r="F27" s="126"/>
      <c r="G27" s="36">
        <v>0</v>
      </c>
      <c r="H27" s="38">
        <v>5</v>
      </c>
      <c r="I27" s="160">
        <v>1</v>
      </c>
      <c r="J27" s="141" t="s">
        <v>738</v>
      </c>
      <c r="K27" s="126" t="s">
        <v>17</v>
      </c>
    </row>
    <row r="28" spans="1:11" s="8" customFormat="1" ht="72" customHeight="1">
      <c r="A28" s="304"/>
      <c r="B28" s="313" t="s">
        <v>352</v>
      </c>
      <c r="C28" s="125" t="s">
        <v>25</v>
      </c>
      <c r="D28" s="126" t="s">
        <v>26</v>
      </c>
      <c r="E28" s="155">
        <v>1</v>
      </c>
      <c r="F28" s="126"/>
      <c r="G28" s="36">
        <v>0</v>
      </c>
      <c r="H28" s="38">
        <v>1</v>
      </c>
      <c r="I28" s="160">
        <v>1</v>
      </c>
      <c r="J28" s="141" t="s">
        <v>739</v>
      </c>
      <c r="K28" s="126" t="s">
        <v>17</v>
      </c>
    </row>
    <row r="29" spans="1:11" s="8" customFormat="1" ht="120">
      <c r="A29" s="304"/>
      <c r="B29" s="314"/>
      <c r="C29" s="4" t="s">
        <v>709</v>
      </c>
      <c r="D29" s="4" t="s">
        <v>678</v>
      </c>
      <c r="E29" s="155">
        <v>120</v>
      </c>
      <c r="F29" s="126" t="s">
        <v>710</v>
      </c>
      <c r="G29" s="36">
        <v>0</v>
      </c>
      <c r="H29" s="38">
        <v>200</v>
      </c>
      <c r="I29" s="160" t="s">
        <v>828</v>
      </c>
      <c r="J29" s="141" t="s">
        <v>740</v>
      </c>
      <c r="K29" s="126" t="s">
        <v>27</v>
      </c>
    </row>
    <row r="30" spans="1:11" s="8" customFormat="1" ht="36">
      <c r="A30" s="304"/>
      <c r="B30" s="314"/>
      <c r="C30" s="4" t="s">
        <v>644</v>
      </c>
      <c r="D30" s="4" t="s">
        <v>647</v>
      </c>
      <c r="E30" s="155">
        <v>45</v>
      </c>
      <c r="F30" s="126"/>
      <c r="G30" s="36">
        <v>0</v>
      </c>
      <c r="H30" s="38">
        <v>45</v>
      </c>
      <c r="I30" s="160" t="s">
        <v>829</v>
      </c>
      <c r="J30" s="141" t="s">
        <v>736</v>
      </c>
      <c r="K30" s="126" t="s">
        <v>17</v>
      </c>
    </row>
    <row r="31" spans="1:11" s="8" customFormat="1" ht="24">
      <c r="A31" s="304"/>
      <c r="B31" s="314"/>
      <c r="C31" s="126" t="s">
        <v>30</v>
      </c>
      <c r="D31" s="126" t="s">
        <v>44</v>
      </c>
      <c r="E31" s="155">
        <v>50</v>
      </c>
      <c r="F31" s="133"/>
      <c r="G31" s="36">
        <v>0</v>
      </c>
      <c r="H31" s="38">
        <v>50</v>
      </c>
      <c r="I31" s="160" t="s">
        <v>830</v>
      </c>
      <c r="J31" s="141"/>
      <c r="K31" s="126" t="s">
        <v>17</v>
      </c>
    </row>
    <row r="32" spans="1:11" s="8" customFormat="1" ht="36">
      <c r="A32" s="304"/>
      <c r="B32" s="315"/>
      <c r="C32" s="126" t="s">
        <v>32</v>
      </c>
      <c r="D32" s="126" t="s">
        <v>33</v>
      </c>
      <c r="E32" s="155">
        <v>60</v>
      </c>
      <c r="F32" s="133"/>
      <c r="G32" s="36">
        <v>0</v>
      </c>
      <c r="H32" s="38">
        <v>60</v>
      </c>
      <c r="I32" s="160" t="s">
        <v>831</v>
      </c>
      <c r="J32" s="141" t="s">
        <v>737</v>
      </c>
      <c r="K32" s="126" t="s">
        <v>17</v>
      </c>
    </row>
    <row r="33" spans="1:11" s="176" customFormat="1" ht="132">
      <c r="A33" s="304"/>
      <c r="B33" s="303" t="s">
        <v>45</v>
      </c>
      <c r="C33" s="171" t="s">
        <v>832</v>
      </c>
      <c r="D33" s="171" t="s">
        <v>833</v>
      </c>
      <c r="E33" s="172" t="s">
        <v>421</v>
      </c>
      <c r="F33" s="173" t="s">
        <v>536</v>
      </c>
      <c r="G33" s="174">
        <v>0</v>
      </c>
      <c r="H33" s="171" t="s">
        <v>570</v>
      </c>
      <c r="I33" s="175"/>
      <c r="J33" s="175"/>
      <c r="K33" s="173" t="s">
        <v>835</v>
      </c>
    </row>
    <row r="34" spans="1:11" s="8" customFormat="1" ht="48">
      <c r="A34" s="304"/>
      <c r="B34" s="306"/>
      <c r="C34" s="126" t="s">
        <v>402</v>
      </c>
      <c r="D34" s="154" t="s">
        <v>834</v>
      </c>
      <c r="E34" s="155">
        <v>1782</v>
      </c>
      <c r="F34" s="126"/>
      <c r="G34" s="36">
        <v>0</v>
      </c>
      <c r="H34" s="140" t="s">
        <v>570</v>
      </c>
      <c r="I34" s="38"/>
      <c r="J34" s="38"/>
      <c r="K34" s="126" t="s">
        <v>46</v>
      </c>
    </row>
    <row r="35" spans="1:11" s="8" customFormat="1" ht="72" customHeight="1">
      <c r="A35" s="307" t="s">
        <v>47</v>
      </c>
      <c r="B35" s="128" t="s">
        <v>48</v>
      </c>
      <c r="C35" s="128" t="s">
        <v>49</v>
      </c>
      <c r="D35" s="154" t="s">
        <v>836</v>
      </c>
      <c r="E35" s="128" t="s">
        <v>495</v>
      </c>
      <c r="F35" s="126"/>
      <c r="G35" s="38">
        <v>1090</v>
      </c>
      <c r="H35" s="38">
        <v>1200</v>
      </c>
      <c r="I35" s="32" t="s">
        <v>726</v>
      </c>
      <c r="J35" s="154" t="s">
        <v>790</v>
      </c>
      <c r="K35" s="126" t="s">
        <v>38</v>
      </c>
    </row>
    <row r="36" spans="1:11" s="8" customFormat="1" ht="84">
      <c r="A36" s="308"/>
      <c r="B36" s="303" t="s">
        <v>50</v>
      </c>
      <c r="C36" s="126" t="s">
        <v>519</v>
      </c>
      <c r="D36" s="126" t="s">
        <v>328</v>
      </c>
      <c r="E36" s="155">
        <v>1</v>
      </c>
      <c r="F36" s="133" t="s">
        <v>529</v>
      </c>
      <c r="G36" s="32">
        <v>0</v>
      </c>
      <c r="H36" s="147">
        <v>2</v>
      </c>
      <c r="I36" s="147">
        <v>2</v>
      </c>
      <c r="J36" s="153" t="s">
        <v>837</v>
      </c>
      <c r="K36" s="154" t="s">
        <v>792</v>
      </c>
    </row>
    <row r="37" spans="1:11" s="8" customFormat="1" ht="156">
      <c r="A37" s="308"/>
      <c r="B37" s="304"/>
      <c r="C37" s="4" t="s">
        <v>354</v>
      </c>
      <c r="D37" s="4" t="s">
        <v>351</v>
      </c>
      <c r="E37" s="156" t="s">
        <v>631</v>
      </c>
      <c r="F37" s="133" t="s">
        <v>636</v>
      </c>
      <c r="G37" s="23">
        <v>0</v>
      </c>
      <c r="H37" s="148" t="s">
        <v>640</v>
      </c>
      <c r="I37" s="148" t="s">
        <v>741</v>
      </c>
      <c r="J37" s="153" t="s">
        <v>838</v>
      </c>
      <c r="K37" s="125" t="s">
        <v>12</v>
      </c>
    </row>
    <row r="38" spans="1:11" s="8" customFormat="1" ht="132">
      <c r="A38" s="308"/>
      <c r="B38" s="304"/>
      <c r="C38" s="4" t="s">
        <v>372</v>
      </c>
      <c r="D38" s="4" t="s">
        <v>362</v>
      </c>
      <c r="E38" s="156" t="s">
        <v>637</v>
      </c>
      <c r="F38" s="56" t="s">
        <v>743</v>
      </c>
      <c r="G38" s="34" t="s">
        <v>375</v>
      </c>
      <c r="H38" s="148" t="s">
        <v>276</v>
      </c>
      <c r="I38" s="148" t="s">
        <v>742</v>
      </c>
      <c r="J38" s="153" t="s">
        <v>839</v>
      </c>
      <c r="K38" s="125" t="s">
        <v>708</v>
      </c>
    </row>
    <row r="39" spans="1:11" s="8" customFormat="1" ht="60">
      <c r="A39" s="308"/>
      <c r="B39" s="305"/>
      <c r="C39" s="35" t="s">
        <v>384</v>
      </c>
      <c r="D39" s="125" t="s">
        <v>377</v>
      </c>
      <c r="E39" s="165" t="s">
        <v>631</v>
      </c>
      <c r="F39" s="133" t="s">
        <v>529</v>
      </c>
      <c r="G39" s="23">
        <v>0</v>
      </c>
      <c r="H39" s="148" t="s">
        <v>640</v>
      </c>
      <c r="I39" s="148" t="s">
        <v>640</v>
      </c>
      <c r="J39" s="141" t="s">
        <v>744</v>
      </c>
      <c r="K39" s="125"/>
    </row>
    <row r="40" spans="1:11" s="8" customFormat="1" ht="108">
      <c r="A40" s="308"/>
      <c r="B40" s="128" t="s">
        <v>15</v>
      </c>
      <c r="C40" s="126" t="s">
        <v>51</v>
      </c>
      <c r="D40" s="128" t="s">
        <v>16</v>
      </c>
      <c r="E40" s="66" t="s">
        <v>631</v>
      </c>
      <c r="F40" s="125" t="s">
        <v>638</v>
      </c>
      <c r="G40" s="36">
        <v>0</v>
      </c>
      <c r="H40" s="38">
        <v>2</v>
      </c>
      <c r="I40" s="38">
        <v>2</v>
      </c>
      <c r="J40" s="139" t="s">
        <v>638</v>
      </c>
      <c r="K40" s="126" t="s">
        <v>52</v>
      </c>
    </row>
    <row r="41" spans="1:11" s="8" customFormat="1" ht="36">
      <c r="A41" s="308"/>
      <c r="B41" s="262" t="s">
        <v>18</v>
      </c>
      <c r="C41" s="125" t="s">
        <v>42</v>
      </c>
      <c r="D41" s="125" t="s">
        <v>20</v>
      </c>
      <c r="E41" s="66" t="s">
        <v>652</v>
      </c>
      <c r="F41" s="125"/>
      <c r="G41" s="36"/>
      <c r="H41" s="38">
        <v>1</v>
      </c>
      <c r="I41" s="38">
        <v>1</v>
      </c>
      <c r="J41" s="139"/>
      <c r="K41" s="154" t="s">
        <v>52</v>
      </c>
    </row>
    <row r="42" spans="1:11" s="8" customFormat="1" ht="48">
      <c r="A42" s="308"/>
      <c r="B42" s="262"/>
      <c r="C42" s="4" t="s">
        <v>679</v>
      </c>
      <c r="D42" s="4" t="s">
        <v>840</v>
      </c>
      <c r="E42" s="66">
        <v>2</v>
      </c>
      <c r="F42" s="157" t="s">
        <v>841</v>
      </c>
      <c r="G42" s="36">
        <v>0</v>
      </c>
      <c r="H42" s="38">
        <v>2</v>
      </c>
      <c r="I42" s="38">
        <v>2</v>
      </c>
      <c r="J42" s="139" t="s">
        <v>747</v>
      </c>
      <c r="K42" s="126" t="s">
        <v>52</v>
      </c>
    </row>
    <row r="43" spans="1:11" s="8" customFormat="1" ht="36" customHeight="1">
      <c r="A43" s="308"/>
      <c r="B43" s="303" t="s">
        <v>24</v>
      </c>
      <c r="C43" s="162" t="s">
        <v>25</v>
      </c>
      <c r="D43" s="166" t="s">
        <v>26</v>
      </c>
      <c r="E43" s="167" t="s">
        <v>397</v>
      </c>
      <c r="F43" s="166" t="s">
        <v>656</v>
      </c>
      <c r="G43" s="168">
        <v>0</v>
      </c>
      <c r="H43" s="169">
        <v>1</v>
      </c>
      <c r="I43" s="169">
        <v>2</v>
      </c>
      <c r="J43" s="164" t="s">
        <v>656</v>
      </c>
      <c r="K43" s="162" t="s">
        <v>27</v>
      </c>
    </row>
    <row r="44" spans="1:11" s="8" customFormat="1" ht="144">
      <c r="A44" s="308"/>
      <c r="B44" s="304"/>
      <c r="C44" s="126" t="s">
        <v>28</v>
      </c>
      <c r="D44" s="128" t="s">
        <v>29</v>
      </c>
      <c r="E44" s="66">
        <v>53</v>
      </c>
      <c r="F44" s="133" t="s">
        <v>530</v>
      </c>
      <c r="G44" s="36">
        <v>0</v>
      </c>
      <c r="H44" s="38">
        <v>40</v>
      </c>
      <c r="I44" s="155" t="s">
        <v>748</v>
      </c>
      <c r="J44" s="139"/>
      <c r="K44" s="126" t="s">
        <v>27</v>
      </c>
    </row>
    <row r="45" spans="1:11" s="8" customFormat="1" ht="60">
      <c r="A45" s="308"/>
      <c r="B45" s="304"/>
      <c r="C45" s="4" t="s">
        <v>709</v>
      </c>
      <c r="D45" s="4" t="s">
        <v>680</v>
      </c>
      <c r="E45" s="128" t="s">
        <v>398</v>
      </c>
      <c r="F45" s="133"/>
      <c r="G45" s="36">
        <v>0</v>
      </c>
      <c r="H45" s="38">
        <v>80</v>
      </c>
      <c r="I45" s="155">
        <f>(6+13+39+18+2)</f>
        <v>78</v>
      </c>
      <c r="J45" s="152" t="s">
        <v>842</v>
      </c>
      <c r="K45" s="126" t="s">
        <v>27</v>
      </c>
    </row>
    <row r="46" spans="1:11" s="8" customFormat="1" ht="60">
      <c r="A46" s="308"/>
      <c r="B46" s="304"/>
      <c r="C46" s="126" t="s">
        <v>30</v>
      </c>
      <c r="D46" s="128" t="s">
        <v>31</v>
      </c>
      <c r="E46" s="128" t="s">
        <v>639</v>
      </c>
      <c r="F46" s="133" t="s">
        <v>399</v>
      </c>
      <c r="G46" s="36">
        <v>0</v>
      </c>
      <c r="H46" s="38">
        <v>40</v>
      </c>
      <c r="I46" s="154" t="s">
        <v>748</v>
      </c>
      <c r="J46" s="139"/>
      <c r="K46" s="126" t="s">
        <v>27</v>
      </c>
    </row>
    <row r="47" spans="1:11" s="8" customFormat="1" ht="49.5" customHeight="1">
      <c r="A47" s="308"/>
      <c r="B47" s="304"/>
      <c r="C47" s="126" t="s">
        <v>32</v>
      </c>
      <c r="D47" s="128" t="s">
        <v>33</v>
      </c>
      <c r="E47" s="66">
        <v>24</v>
      </c>
      <c r="F47" s="133" t="s">
        <v>403</v>
      </c>
      <c r="G47" s="36">
        <v>0</v>
      </c>
      <c r="H47" s="38">
        <v>24</v>
      </c>
      <c r="I47" s="154" t="s">
        <v>749</v>
      </c>
      <c r="J47" s="139"/>
      <c r="K47" s="126" t="s">
        <v>27</v>
      </c>
    </row>
    <row r="48" spans="1:11" s="8" customFormat="1" ht="63" customHeight="1">
      <c r="A48" s="263" t="s">
        <v>53</v>
      </c>
      <c r="B48" s="126" t="s">
        <v>54</v>
      </c>
      <c r="C48" s="126" t="s">
        <v>55</v>
      </c>
      <c r="D48" s="126" t="s">
        <v>56</v>
      </c>
      <c r="E48" s="155">
        <v>12</v>
      </c>
      <c r="F48" s="127"/>
      <c r="G48" s="38">
        <v>0</v>
      </c>
      <c r="H48" s="38">
        <v>11</v>
      </c>
      <c r="I48" s="38">
        <v>11</v>
      </c>
      <c r="J48" s="139"/>
      <c r="K48" s="153" t="s">
        <v>57</v>
      </c>
    </row>
    <row r="49" spans="1:11" s="8" customFormat="1" ht="75.75" customHeight="1">
      <c r="A49" s="264"/>
      <c r="B49" s="126" t="s">
        <v>58</v>
      </c>
      <c r="C49" s="126" t="s">
        <v>59</v>
      </c>
      <c r="D49" s="126" t="s">
        <v>60</v>
      </c>
      <c r="E49" s="82">
        <v>1</v>
      </c>
      <c r="F49" s="133" t="s">
        <v>654</v>
      </c>
      <c r="G49" s="38">
        <v>0</v>
      </c>
      <c r="H49" s="27">
        <v>1</v>
      </c>
      <c r="I49" s="27">
        <v>0.5</v>
      </c>
      <c r="J49" s="139"/>
      <c r="K49" s="153" t="s">
        <v>57</v>
      </c>
    </row>
    <row r="50" spans="1:11" s="8" customFormat="1" ht="83.25" customHeight="1">
      <c r="A50" s="265"/>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65"/>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62" t="s">
        <v>843</v>
      </c>
      <c r="B52" s="262"/>
      <c r="C52" s="262"/>
      <c r="D52" s="262"/>
      <c r="E52" s="262"/>
      <c r="F52" s="262"/>
      <c r="G52" s="262"/>
      <c r="H52" s="262"/>
      <c r="I52" s="262"/>
      <c r="J52" s="262"/>
      <c r="K52" s="262"/>
    </row>
    <row r="53" spans="1:11" s="24" customFormat="1" ht="23.25" customHeight="1">
      <c r="A53" s="330" t="s">
        <v>210</v>
      </c>
      <c r="B53" s="331"/>
      <c r="C53" s="331"/>
      <c r="D53" s="331"/>
      <c r="E53" s="331"/>
      <c r="F53" s="331"/>
      <c r="G53" s="331"/>
      <c r="H53" s="331"/>
      <c r="I53" s="331"/>
      <c r="J53" s="331"/>
      <c r="K53" s="332"/>
    </row>
    <row r="54" spans="1:11" s="17" customFormat="1" ht="30.75" customHeight="1">
      <c r="A54" s="266" t="s">
        <v>235</v>
      </c>
      <c r="B54" s="266"/>
      <c r="C54" s="266"/>
      <c r="D54" s="266"/>
      <c r="E54" s="266"/>
      <c r="F54" s="266"/>
      <c r="G54" s="266"/>
      <c r="H54" s="266"/>
      <c r="I54" s="266"/>
      <c r="J54" s="266"/>
      <c r="K54" s="266"/>
    </row>
    <row r="55" spans="1:11" s="33" customFormat="1" ht="35.25" customHeight="1">
      <c r="A55" s="46" t="s">
        <v>477</v>
      </c>
      <c r="B55" s="261" t="s">
        <v>479</v>
      </c>
      <c r="C55" s="261" t="s">
        <v>514</v>
      </c>
      <c r="D55" s="261" t="s">
        <v>3</v>
      </c>
      <c r="E55" s="261" t="s">
        <v>528</v>
      </c>
      <c r="F55" s="261"/>
      <c r="G55" s="316" t="s">
        <v>515</v>
      </c>
      <c r="H55" s="323"/>
      <c r="I55" s="323"/>
      <c r="J55" s="317"/>
      <c r="K55" s="261" t="s">
        <v>485</v>
      </c>
    </row>
    <row r="56" spans="1:11" s="33" customFormat="1" ht="36">
      <c r="A56" s="75" t="s">
        <v>478</v>
      </c>
      <c r="B56" s="261"/>
      <c r="C56" s="261"/>
      <c r="D56" s="261"/>
      <c r="E56" s="124" t="s">
        <v>392</v>
      </c>
      <c r="F56" s="124" t="s">
        <v>391</v>
      </c>
      <c r="G56" s="3" t="s">
        <v>516</v>
      </c>
      <c r="H56" s="3" t="s">
        <v>517</v>
      </c>
      <c r="I56" s="3" t="s">
        <v>396</v>
      </c>
      <c r="J56" s="3" t="s">
        <v>391</v>
      </c>
      <c r="K56" s="261"/>
    </row>
    <row r="57" spans="1:13" s="25" customFormat="1" ht="152.25" customHeight="1">
      <c r="A57" s="262" t="s">
        <v>480</v>
      </c>
      <c r="B57" s="262"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62"/>
      <c r="B58" s="262"/>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62"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62"/>
      <c r="B62" s="4" t="s">
        <v>239</v>
      </c>
      <c r="C62" s="4" t="s">
        <v>217</v>
      </c>
      <c r="D62" s="128" t="s">
        <v>212</v>
      </c>
      <c r="E62" s="125" t="s">
        <v>500</v>
      </c>
      <c r="F62" s="125"/>
      <c r="G62" s="19">
        <v>0</v>
      </c>
      <c r="H62" s="27">
        <v>1</v>
      </c>
      <c r="I62" s="139" t="s">
        <v>750</v>
      </c>
      <c r="J62" s="139" t="s">
        <v>751</v>
      </c>
      <c r="K62" s="126" t="s">
        <v>213</v>
      </c>
    </row>
    <row r="63" spans="1:11" s="25" customFormat="1" ht="96.75" customHeight="1">
      <c r="A63" s="262"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62"/>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62"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62"/>
      <c r="B67" s="125" t="s">
        <v>346</v>
      </c>
      <c r="C67" s="125" t="s">
        <v>347</v>
      </c>
      <c r="D67" s="4" t="s">
        <v>348</v>
      </c>
      <c r="E67" s="92"/>
      <c r="F67" s="19" t="s">
        <v>410</v>
      </c>
      <c r="G67" s="19">
        <v>0</v>
      </c>
      <c r="H67" s="19">
        <v>0.5</v>
      </c>
      <c r="I67" s="16">
        <v>0.1</v>
      </c>
      <c r="J67" s="149" t="s">
        <v>753</v>
      </c>
      <c r="K67" s="125" t="s">
        <v>223</v>
      </c>
    </row>
    <row r="68" spans="1:11" s="25" customFormat="1" ht="60">
      <c r="A68" s="274"/>
      <c r="B68" s="262" t="s">
        <v>531</v>
      </c>
      <c r="C68" s="4" t="s">
        <v>532</v>
      </c>
      <c r="D68" s="125" t="s">
        <v>412</v>
      </c>
      <c r="E68" s="23">
        <v>1</v>
      </c>
      <c r="F68" s="23"/>
      <c r="G68" s="19">
        <v>0</v>
      </c>
      <c r="H68" s="23">
        <v>1</v>
      </c>
      <c r="I68" s="23"/>
      <c r="J68" s="149" t="s">
        <v>754</v>
      </c>
      <c r="K68" s="126" t="s">
        <v>411</v>
      </c>
    </row>
    <row r="69" spans="1:11" s="30" customFormat="1" ht="72" customHeight="1">
      <c r="A69" s="274"/>
      <c r="B69" s="271"/>
      <c r="C69" s="4" t="s">
        <v>356</v>
      </c>
      <c r="D69" s="125" t="s">
        <v>345</v>
      </c>
      <c r="E69" s="19">
        <v>1</v>
      </c>
      <c r="F69" s="19"/>
      <c r="G69" s="19">
        <v>0</v>
      </c>
      <c r="H69" s="19">
        <v>1</v>
      </c>
      <c r="I69" s="19">
        <v>1</v>
      </c>
      <c r="J69" s="149" t="s">
        <v>755</v>
      </c>
      <c r="K69" s="125" t="s">
        <v>349</v>
      </c>
    </row>
    <row r="70" spans="1:11" s="25" customFormat="1" ht="72">
      <c r="A70" s="274"/>
      <c r="B70" s="4" t="s">
        <v>224</v>
      </c>
      <c r="C70" s="125" t="s">
        <v>225</v>
      </c>
      <c r="D70" s="125" t="s">
        <v>226</v>
      </c>
      <c r="E70" s="19" t="s">
        <v>407</v>
      </c>
      <c r="F70" s="19"/>
      <c r="G70" s="19">
        <v>0</v>
      </c>
      <c r="H70" s="19">
        <f>9/9</f>
        <v>1</v>
      </c>
      <c r="I70" s="19">
        <v>0.6</v>
      </c>
      <c r="J70" s="149" t="s">
        <v>756</v>
      </c>
      <c r="K70" s="126" t="s">
        <v>227</v>
      </c>
    </row>
    <row r="71" spans="1:11" s="25" customFormat="1" ht="60">
      <c r="A71" s="274"/>
      <c r="B71" s="4" t="s">
        <v>228</v>
      </c>
      <c r="C71" s="125" t="s">
        <v>229</v>
      </c>
      <c r="D71" s="125" t="s">
        <v>395</v>
      </c>
      <c r="E71" s="19" t="s">
        <v>408</v>
      </c>
      <c r="F71" s="19"/>
      <c r="G71" s="19">
        <v>0</v>
      </c>
      <c r="H71" s="19">
        <f>21/21</f>
        <v>1</v>
      </c>
      <c r="I71" s="19">
        <v>0.5</v>
      </c>
      <c r="J71" s="149" t="s">
        <v>757</v>
      </c>
      <c r="K71" s="126" t="s">
        <v>230</v>
      </c>
    </row>
    <row r="72" spans="1:11" s="25" customFormat="1" ht="72">
      <c r="A72" s="274"/>
      <c r="B72" s="4" t="s">
        <v>231</v>
      </c>
      <c r="C72" s="125" t="s">
        <v>232</v>
      </c>
      <c r="D72" s="125" t="s">
        <v>233</v>
      </c>
      <c r="E72" s="19" t="s">
        <v>504</v>
      </c>
      <c r="F72" s="19"/>
      <c r="G72" s="19">
        <v>0</v>
      </c>
      <c r="H72" s="19">
        <f>5/5</f>
        <v>1</v>
      </c>
      <c r="I72" s="19">
        <v>0.3</v>
      </c>
      <c r="J72" s="149" t="s">
        <v>762</v>
      </c>
      <c r="K72" s="126" t="s">
        <v>234</v>
      </c>
    </row>
    <row r="73" spans="1:11" ht="72.75" customHeight="1">
      <c r="A73" s="274"/>
      <c r="B73" s="126" t="s">
        <v>66</v>
      </c>
      <c r="C73" s="128" t="s">
        <v>67</v>
      </c>
      <c r="D73" s="128" t="s">
        <v>68</v>
      </c>
      <c r="E73" s="27">
        <v>0.4</v>
      </c>
      <c r="F73" s="27"/>
      <c r="G73" s="66">
        <v>0</v>
      </c>
      <c r="H73" s="27">
        <v>1</v>
      </c>
      <c r="I73" s="19" t="s">
        <v>763</v>
      </c>
      <c r="J73" s="149" t="s">
        <v>758</v>
      </c>
      <c r="K73" s="126" t="s">
        <v>69</v>
      </c>
    </row>
    <row r="74" spans="1:11" ht="87.75" customHeight="1">
      <c r="A74" s="274"/>
      <c r="B74" s="126" t="s">
        <v>70</v>
      </c>
      <c r="C74" s="128" t="s">
        <v>71</v>
      </c>
      <c r="D74" s="128" t="s">
        <v>72</v>
      </c>
      <c r="E74" s="27">
        <v>1</v>
      </c>
      <c r="F74" s="27"/>
      <c r="G74" s="66">
        <v>0</v>
      </c>
      <c r="H74" s="27">
        <v>1</v>
      </c>
      <c r="I74" s="19" t="s">
        <v>759</v>
      </c>
      <c r="J74" s="149" t="s">
        <v>760</v>
      </c>
      <c r="K74" s="126" t="s">
        <v>69</v>
      </c>
    </row>
    <row r="75" spans="1:11" s="8" customFormat="1" ht="30.75" customHeight="1">
      <c r="A75" s="274" t="s">
        <v>475</v>
      </c>
      <c r="B75" s="283"/>
      <c r="C75" s="283"/>
      <c r="D75" s="283"/>
      <c r="E75" s="283"/>
      <c r="F75" s="283"/>
      <c r="G75" s="283"/>
      <c r="H75" s="283"/>
      <c r="I75" s="283"/>
      <c r="J75" s="283"/>
      <c r="K75" s="283"/>
    </row>
    <row r="76" spans="1:11" ht="23.25" customHeight="1">
      <c r="A76" s="287" t="s">
        <v>73</v>
      </c>
      <c r="B76" s="287"/>
      <c r="C76" s="287"/>
      <c r="D76" s="287"/>
      <c r="E76" s="287"/>
      <c r="F76" s="287"/>
      <c r="G76" s="287"/>
      <c r="H76" s="287"/>
      <c r="I76" s="287"/>
      <c r="J76" s="287"/>
      <c r="K76" s="287"/>
    </row>
    <row r="77" spans="1:212" ht="18.75" customHeight="1">
      <c r="A77" s="262" t="s">
        <v>207</v>
      </c>
      <c r="B77" s="262"/>
      <c r="C77" s="262"/>
      <c r="D77" s="262"/>
      <c r="E77" s="262"/>
      <c r="F77" s="262"/>
      <c r="G77" s="262"/>
      <c r="H77" s="262"/>
      <c r="I77" s="262"/>
      <c r="J77" s="262"/>
      <c r="K77" s="262"/>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62"/>
      <c r="B78" s="262"/>
      <c r="C78" s="262"/>
      <c r="D78" s="262"/>
      <c r="E78" s="262"/>
      <c r="F78" s="262"/>
      <c r="G78" s="262"/>
      <c r="H78" s="262"/>
      <c r="I78" s="262"/>
      <c r="J78" s="262"/>
      <c r="K78" s="262"/>
    </row>
    <row r="79" spans="1:11" s="33" customFormat="1" ht="35.25" customHeight="1">
      <c r="A79" s="46" t="s">
        <v>477</v>
      </c>
      <c r="B79" s="261" t="s">
        <v>479</v>
      </c>
      <c r="C79" s="261" t="s">
        <v>514</v>
      </c>
      <c r="D79" s="261" t="s">
        <v>3</v>
      </c>
      <c r="E79" s="261" t="s">
        <v>528</v>
      </c>
      <c r="F79" s="261"/>
      <c r="G79" s="316" t="s">
        <v>515</v>
      </c>
      <c r="H79" s="323"/>
      <c r="I79" s="323"/>
      <c r="J79" s="317"/>
      <c r="K79" s="261" t="s">
        <v>485</v>
      </c>
    </row>
    <row r="80" spans="1:11" s="33" customFormat="1" ht="36">
      <c r="A80" s="46" t="s">
        <v>478</v>
      </c>
      <c r="B80" s="261"/>
      <c r="C80" s="261"/>
      <c r="D80" s="261"/>
      <c r="E80" s="124" t="s">
        <v>392</v>
      </c>
      <c r="F80" s="124" t="s">
        <v>391</v>
      </c>
      <c r="G80" s="3" t="s">
        <v>516</v>
      </c>
      <c r="H80" s="3" t="s">
        <v>517</v>
      </c>
      <c r="I80" s="3" t="s">
        <v>396</v>
      </c>
      <c r="J80" s="3" t="s">
        <v>391</v>
      </c>
      <c r="K80" s="261"/>
    </row>
    <row r="81" spans="1:212" s="8" customFormat="1" ht="157.5" customHeight="1">
      <c r="A81" s="274"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74"/>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74"/>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74"/>
      <c r="B84" s="64" t="s">
        <v>558</v>
      </c>
      <c r="C84" s="64" t="s">
        <v>559</v>
      </c>
      <c r="D84" s="56" t="s">
        <v>560</v>
      </c>
      <c r="E84" s="56" t="s">
        <v>561</v>
      </c>
      <c r="F84" s="4" t="s">
        <v>562</v>
      </c>
      <c r="G84" s="62">
        <v>0</v>
      </c>
      <c r="H84" s="63">
        <v>1</v>
      </c>
      <c r="I84" s="4"/>
      <c r="J84" s="4"/>
      <c r="K84" s="133" t="s">
        <v>563</v>
      </c>
    </row>
    <row r="85" spans="1:11" s="8" customFormat="1" ht="86.25" customHeight="1">
      <c r="A85" s="274"/>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318" t="s">
        <v>130</v>
      </c>
      <c r="B87" s="318"/>
      <c r="C87" s="318"/>
      <c r="D87" s="318"/>
      <c r="E87" s="318"/>
      <c r="F87" s="318"/>
      <c r="G87" s="318"/>
      <c r="H87" s="318"/>
      <c r="I87" s="318"/>
      <c r="J87" s="318"/>
      <c r="K87" s="318"/>
    </row>
    <row r="88" spans="1:11" ht="46.5" customHeight="1">
      <c r="A88" s="270" t="s">
        <v>520</v>
      </c>
      <c r="B88" s="270"/>
      <c r="C88" s="270"/>
      <c r="D88" s="270"/>
      <c r="E88" s="270"/>
      <c r="F88" s="270"/>
      <c r="G88" s="270"/>
      <c r="H88" s="270"/>
      <c r="I88" s="270"/>
      <c r="J88" s="270"/>
      <c r="K88" s="270"/>
    </row>
    <row r="89" spans="1:11" s="33" customFormat="1" ht="35.25" customHeight="1">
      <c r="A89" s="46" t="s">
        <v>477</v>
      </c>
      <c r="B89" s="261" t="s">
        <v>479</v>
      </c>
      <c r="C89" s="261" t="s">
        <v>514</v>
      </c>
      <c r="D89" s="261" t="s">
        <v>3</v>
      </c>
      <c r="E89" s="261" t="s">
        <v>528</v>
      </c>
      <c r="F89" s="261"/>
      <c r="G89" s="316" t="s">
        <v>515</v>
      </c>
      <c r="H89" s="323"/>
      <c r="I89" s="323"/>
      <c r="J89" s="317"/>
      <c r="K89" s="261" t="s">
        <v>485</v>
      </c>
    </row>
    <row r="90" spans="1:11" s="33" customFormat="1" ht="36">
      <c r="A90" s="75" t="s">
        <v>478</v>
      </c>
      <c r="B90" s="261"/>
      <c r="C90" s="261"/>
      <c r="D90" s="261"/>
      <c r="E90" s="124" t="s">
        <v>392</v>
      </c>
      <c r="F90" s="124" t="s">
        <v>391</v>
      </c>
      <c r="G90" s="3" t="s">
        <v>516</v>
      </c>
      <c r="H90" s="3" t="s">
        <v>517</v>
      </c>
      <c r="I90" s="3" t="s">
        <v>396</v>
      </c>
      <c r="J90" s="3" t="s">
        <v>391</v>
      </c>
      <c r="K90" s="261"/>
    </row>
    <row r="91" spans="1:11" ht="72">
      <c r="A91" s="276" t="s">
        <v>481</v>
      </c>
      <c r="B91" s="301" t="s">
        <v>132</v>
      </c>
      <c r="C91" s="51" t="s">
        <v>133</v>
      </c>
      <c r="D91" s="51" t="s">
        <v>414</v>
      </c>
      <c r="E91" s="16">
        <v>1</v>
      </c>
      <c r="F91" s="51" t="s">
        <v>665</v>
      </c>
      <c r="G91" s="22">
        <v>0</v>
      </c>
      <c r="H91" s="16">
        <v>1</v>
      </c>
      <c r="I91" s="93"/>
      <c r="J91" s="93"/>
      <c r="K91" s="51" t="s">
        <v>131</v>
      </c>
    </row>
    <row r="92" spans="1:11" ht="36">
      <c r="A92" s="276"/>
      <c r="B92" s="301"/>
      <c r="C92" s="51" t="s">
        <v>685</v>
      </c>
      <c r="D92" s="51" t="s">
        <v>664</v>
      </c>
      <c r="E92" s="16" t="s">
        <v>398</v>
      </c>
      <c r="F92" s="51"/>
      <c r="G92" s="22">
        <v>0</v>
      </c>
      <c r="H92" s="16">
        <v>1</v>
      </c>
      <c r="I92" s="93"/>
      <c r="J92" s="93"/>
      <c r="K92" s="51"/>
    </row>
    <row r="93" spans="1:11" ht="60">
      <c r="A93" s="276"/>
      <c r="B93" s="301"/>
      <c r="C93" s="21" t="s">
        <v>134</v>
      </c>
      <c r="D93" s="21" t="s">
        <v>135</v>
      </c>
      <c r="E93" s="131" t="s">
        <v>413</v>
      </c>
      <c r="F93" s="4" t="s">
        <v>533</v>
      </c>
      <c r="G93" s="22">
        <v>0</v>
      </c>
      <c r="H93" s="16">
        <v>1</v>
      </c>
      <c r="I93" s="51"/>
      <c r="J93" s="51"/>
      <c r="K93" s="51" t="s">
        <v>131</v>
      </c>
    </row>
    <row r="94" spans="1:11" ht="79.5" customHeight="1">
      <c r="A94" s="276"/>
      <c r="B94" s="51" t="s">
        <v>136</v>
      </c>
      <c r="C94" s="125" t="s">
        <v>137</v>
      </c>
      <c r="D94" s="125" t="s">
        <v>138</v>
      </c>
      <c r="E94" s="131" t="s">
        <v>417</v>
      </c>
      <c r="F94" s="4" t="s">
        <v>712</v>
      </c>
      <c r="G94" s="23">
        <v>0</v>
      </c>
      <c r="H94" s="19">
        <v>1</v>
      </c>
      <c r="I94" s="51"/>
      <c r="J94" s="51"/>
      <c r="K94" s="51" t="s">
        <v>131</v>
      </c>
    </row>
    <row r="95" spans="1:11" ht="84">
      <c r="A95" s="301"/>
      <c r="B95" s="51" t="s">
        <v>209</v>
      </c>
      <c r="C95" s="125" t="s">
        <v>521</v>
      </c>
      <c r="D95" s="125" t="s">
        <v>139</v>
      </c>
      <c r="E95" s="131" t="s">
        <v>711</v>
      </c>
      <c r="F95" s="4" t="s">
        <v>415</v>
      </c>
      <c r="G95" s="23">
        <v>0</v>
      </c>
      <c r="H95" s="19">
        <v>1</v>
      </c>
      <c r="I95" s="51"/>
      <c r="J95" s="51"/>
      <c r="K95" s="51" t="s">
        <v>131</v>
      </c>
    </row>
    <row r="96" spans="1:11" ht="48">
      <c r="A96" s="301"/>
      <c r="B96" s="51" t="s">
        <v>140</v>
      </c>
      <c r="C96" s="125" t="s">
        <v>141</v>
      </c>
      <c r="D96" s="125" t="s">
        <v>142</v>
      </c>
      <c r="E96" s="131" t="s">
        <v>418</v>
      </c>
      <c r="F96" s="4" t="s">
        <v>416</v>
      </c>
      <c r="G96" s="23">
        <v>0</v>
      </c>
      <c r="H96" s="16">
        <v>1</v>
      </c>
      <c r="I96" s="51"/>
      <c r="J96" s="51"/>
      <c r="K96" s="51" t="s">
        <v>131</v>
      </c>
    </row>
    <row r="97" spans="1:11" ht="78" customHeight="1">
      <c r="A97" s="301"/>
      <c r="B97" s="51" t="s">
        <v>143</v>
      </c>
      <c r="C97" s="125" t="s">
        <v>144</v>
      </c>
      <c r="D97" s="125" t="s">
        <v>145</v>
      </c>
      <c r="E97" s="19">
        <v>0.9</v>
      </c>
      <c r="F97" s="4" t="s">
        <v>713</v>
      </c>
      <c r="G97" s="23">
        <v>0</v>
      </c>
      <c r="H97" s="16">
        <v>1</v>
      </c>
      <c r="I97" s="16"/>
      <c r="J97" s="16"/>
      <c r="K97" s="51" t="s">
        <v>131</v>
      </c>
    </row>
    <row r="98" spans="1:11" ht="54.75" customHeight="1">
      <c r="A98" s="302"/>
      <c r="B98" s="125" t="s">
        <v>339</v>
      </c>
      <c r="C98" s="125" t="s">
        <v>358</v>
      </c>
      <c r="D98" s="125" t="s">
        <v>340</v>
      </c>
      <c r="E98" s="131">
        <v>1</v>
      </c>
      <c r="F98" s="4"/>
      <c r="G98" s="23">
        <v>0</v>
      </c>
      <c r="H98" s="23">
        <v>1</v>
      </c>
      <c r="I98" s="23"/>
      <c r="J98" s="23"/>
      <c r="K98" s="51" t="s">
        <v>338</v>
      </c>
    </row>
    <row r="99" spans="1:11" ht="36">
      <c r="A99" s="276" t="s">
        <v>146</v>
      </c>
      <c r="B99" s="28" t="s">
        <v>66</v>
      </c>
      <c r="C99" s="128" t="s">
        <v>67</v>
      </c>
      <c r="D99" s="128" t="s">
        <v>68</v>
      </c>
      <c r="E99" s="27">
        <v>0.8</v>
      </c>
      <c r="F99" s="4"/>
      <c r="G99" s="23">
        <v>0</v>
      </c>
      <c r="H99" s="9">
        <v>1</v>
      </c>
      <c r="I99" s="9"/>
      <c r="J99" s="9"/>
      <c r="K99" s="28" t="s">
        <v>69</v>
      </c>
    </row>
    <row r="100" spans="1:11" ht="61.5" customHeight="1">
      <c r="A100" s="262"/>
      <c r="B100" s="28" t="s">
        <v>70</v>
      </c>
      <c r="C100" s="128" t="s">
        <v>71</v>
      </c>
      <c r="D100" s="128" t="s">
        <v>72</v>
      </c>
      <c r="E100" s="27">
        <v>1</v>
      </c>
      <c r="F100" s="4" t="s">
        <v>420</v>
      </c>
      <c r="G100" s="23">
        <v>0</v>
      </c>
      <c r="H100" s="9">
        <v>1</v>
      </c>
      <c r="I100" s="9"/>
      <c r="J100" s="9"/>
      <c r="K100" s="28" t="s">
        <v>69</v>
      </c>
    </row>
    <row r="101" spans="1:11" s="17" customFormat="1" ht="24" customHeight="1">
      <c r="A101" s="299" t="s">
        <v>371</v>
      </c>
      <c r="B101" s="299"/>
      <c r="C101" s="299"/>
      <c r="D101" s="299"/>
      <c r="E101" s="299"/>
      <c r="F101" s="299"/>
      <c r="G101" s="299"/>
      <c r="H101" s="299"/>
      <c r="I101" s="299"/>
      <c r="J101" s="299"/>
      <c r="K101" s="299"/>
    </row>
    <row r="102" spans="1:11" s="17" customFormat="1" ht="36" customHeight="1">
      <c r="A102" s="300" t="s">
        <v>534</v>
      </c>
      <c r="B102" s="300"/>
      <c r="C102" s="300"/>
      <c r="D102" s="300"/>
      <c r="E102" s="300"/>
      <c r="F102" s="300"/>
      <c r="G102" s="300"/>
      <c r="H102" s="300"/>
      <c r="I102" s="300"/>
      <c r="J102" s="300"/>
      <c r="K102" s="300"/>
    </row>
    <row r="103" spans="1:11" s="33" customFormat="1" ht="35.25" customHeight="1">
      <c r="A103" s="46" t="s">
        <v>477</v>
      </c>
      <c r="B103" s="261" t="s">
        <v>479</v>
      </c>
      <c r="C103" s="261" t="s">
        <v>514</v>
      </c>
      <c r="D103" s="261" t="s">
        <v>3</v>
      </c>
      <c r="E103" s="261" t="s">
        <v>528</v>
      </c>
      <c r="F103" s="261"/>
      <c r="G103" s="316" t="s">
        <v>515</v>
      </c>
      <c r="H103" s="323"/>
      <c r="I103" s="323"/>
      <c r="J103" s="317"/>
      <c r="K103" s="261" t="s">
        <v>485</v>
      </c>
    </row>
    <row r="104" spans="1:11" s="33" customFormat="1" ht="36">
      <c r="A104" s="46" t="s">
        <v>478</v>
      </c>
      <c r="B104" s="261"/>
      <c r="C104" s="261"/>
      <c r="D104" s="261"/>
      <c r="E104" s="124" t="s">
        <v>392</v>
      </c>
      <c r="F104" s="124" t="s">
        <v>391</v>
      </c>
      <c r="G104" s="3" t="s">
        <v>516</v>
      </c>
      <c r="H104" s="3" t="s">
        <v>517</v>
      </c>
      <c r="I104" s="3" t="s">
        <v>396</v>
      </c>
      <c r="J104" s="3" t="s">
        <v>391</v>
      </c>
      <c r="K104" s="261"/>
    </row>
    <row r="105" spans="1:11" s="15" customFormat="1" ht="276" customHeight="1">
      <c r="A105" s="262" t="s">
        <v>482</v>
      </c>
      <c r="B105" s="286" t="s">
        <v>363</v>
      </c>
      <c r="C105" s="277" t="s">
        <v>364</v>
      </c>
      <c r="D105" s="128" t="s">
        <v>365</v>
      </c>
      <c r="E105" s="128">
        <v>20</v>
      </c>
      <c r="F105" s="128" t="s">
        <v>686</v>
      </c>
      <c r="G105" s="66">
        <v>8</v>
      </c>
      <c r="H105" s="143" t="s">
        <v>687</v>
      </c>
      <c r="I105" s="142" t="s">
        <v>764</v>
      </c>
      <c r="J105" s="143" t="s">
        <v>765</v>
      </c>
      <c r="K105" s="128" t="s">
        <v>366</v>
      </c>
    </row>
    <row r="106" spans="1:11" s="15" customFormat="1" ht="163.5" customHeight="1">
      <c r="A106" s="286"/>
      <c r="B106" s="286"/>
      <c r="C106" s="277"/>
      <c r="D106" s="128" t="s">
        <v>472</v>
      </c>
      <c r="E106" s="128">
        <v>8</v>
      </c>
      <c r="F106" s="128" t="s">
        <v>688</v>
      </c>
      <c r="G106" s="66">
        <v>6</v>
      </c>
      <c r="H106" s="143" t="s">
        <v>687</v>
      </c>
      <c r="I106" s="143" t="s">
        <v>766</v>
      </c>
      <c r="J106" s="143" t="s">
        <v>767</v>
      </c>
      <c r="K106" s="128" t="s">
        <v>366</v>
      </c>
    </row>
    <row r="107" spans="1:11" s="15" customFormat="1" ht="71.25" customHeight="1">
      <c r="A107" s="286"/>
      <c r="B107" s="286"/>
      <c r="C107" s="277"/>
      <c r="D107" s="128" t="s">
        <v>367</v>
      </c>
      <c r="E107" s="128">
        <v>0</v>
      </c>
      <c r="F107" s="128" t="s">
        <v>689</v>
      </c>
      <c r="G107" s="66">
        <v>0</v>
      </c>
      <c r="H107" s="143" t="s">
        <v>687</v>
      </c>
      <c r="I107" s="143" t="s">
        <v>768</v>
      </c>
      <c r="J107" s="143" t="s">
        <v>769</v>
      </c>
      <c r="K107" s="128" t="s">
        <v>366</v>
      </c>
    </row>
    <row r="108" spans="1:11" s="15" customFormat="1" ht="149.25" customHeight="1">
      <c r="A108" s="286"/>
      <c r="B108" s="286"/>
      <c r="C108" s="277"/>
      <c r="D108" s="128" t="s">
        <v>368</v>
      </c>
      <c r="E108" s="128" t="s">
        <v>423</v>
      </c>
      <c r="F108" s="128" t="s">
        <v>690</v>
      </c>
      <c r="G108" s="66">
        <v>0</v>
      </c>
      <c r="H108" s="143" t="s">
        <v>687</v>
      </c>
      <c r="I108" s="143" t="s">
        <v>770</v>
      </c>
      <c r="J108" s="143" t="s">
        <v>771</v>
      </c>
      <c r="K108" s="128" t="s">
        <v>366</v>
      </c>
    </row>
    <row r="109" spans="1:11" s="15" customFormat="1" ht="126.75" customHeight="1">
      <c r="A109" s="286"/>
      <c r="B109" s="286"/>
      <c r="C109" s="128" t="s">
        <v>369</v>
      </c>
      <c r="D109" s="128" t="s">
        <v>370</v>
      </c>
      <c r="E109" s="128" t="s">
        <v>424</v>
      </c>
      <c r="F109" s="128" t="s">
        <v>691</v>
      </c>
      <c r="G109" s="66">
        <v>65</v>
      </c>
      <c r="H109" s="27">
        <v>1</v>
      </c>
      <c r="I109" s="143" t="s">
        <v>772</v>
      </c>
      <c r="J109" s="143" t="s">
        <v>773</v>
      </c>
      <c r="K109" s="128" t="s">
        <v>366</v>
      </c>
    </row>
    <row r="110" spans="1:11" ht="63" customHeight="1">
      <c r="A110" s="286"/>
      <c r="B110" s="128" t="s">
        <v>66</v>
      </c>
      <c r="C110" s="128" t="s">
        <v>67</v>
      </c>
      <c r="D110" s="128" t="s">
        <v>68</v>
      </c>
      <c r="E110" s="42">
        <v>1</v>
      </c>
      <c r="F110" s="128" t="s">
        <v>692</v>
      </c>
      <c r="G110" s="27">
        <v>0.4</v>
      </c>
      <c r="H110" s="27">
        <v>1</v>
      </c>
      <c r="I110" s="82" t="s">
        <v>774</v>
      </c>
      <c r="J110" s="143" t="s">
        <v>775</v>
      </c>
      <c r="K110" s="128" t="s">
        <v>471</v>
      </c>
    </row>
    <row r="111" spans="1:11" ht="119.25" customHeight="1">
      <c r="A111" s="286"/>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75" t="s">
        <v>272</v>
      </c>
      <c r="B113" s="275"/>
      <c r="C113" s="275"/>
      <c r="D113" s="275"/>
      <c r="E113" s="275"/>
      <c r="F113" s="275"/>
      <c r="G113" s="275"/>
      <c r="H113" s="275"/>
      <c r="I113" s="275"/>
      <c r="J113" s="275"/>
      <c r="K113" s="275"/>
    </row>
    <row r="114" spans="1:11" s="17" customFormat="1" ht="32.25" customHeight="1">
      <c r="A114" s="292" t="s">
        <v>293</v>
      </c>
      <c r="B114" s="292"/>
      <c r="C114" s="292"/>
      <c r="D114" s="292"/>
      <c r="E114" s="292"/>
      <c r="F114" s="292"/>
      <c r="G114" s="292"/>
      <c r="H114" s="292"/>
      <c r="I114" s="292"/>
      <c r="J114" s="292"/>
      <c r="K114" s="292"/>
    </row>
    <row r="115" spans="1:11" s="33" customFormat="1" ht="35.25" customHeight="1">
      <c r="A115" s="46" t="s">
        <v>477</v>
      </c>
      <c r="B115" s="261" t="s">
        <v>479</v>
      </c>
      <c r="C115" s="261" t="s">
        <v>514</v>
      </c>
      <c r="D115" s="261" t="s">
        <v>3</v>
      </c>
      <c r="E115" s="261" t="s">
        <v>528</v>
      </c>
      <c r="F115" s="261"/>
      <c r="G115" s="316" t="s">
        <v>515</v>
      </c>
      <c r="H115" s="323"/>
      <c r="I115" s="323"/>
      <c r="J115" s="317"/>
      <c r="K115" s="261" t="s">
        <v>485</v>
      </c>
    </row>
    <row r="116" spans="1:11" s="33" customFormat="1" ht="36">
      <c r="A116" s="46" t="s">
        <v>478</v>
      </c>
      <c r="B116" s="261"/>
      <c r="C116" s="261"/>
      <c r="D116" s="261"/>
      <c r="E116" s="124" t="s">
        <v>392</v>
      </c>
      <c r="F116" s="124" t="s">
        <v>391</v>
      </c>
      <c r="G116" s="3" t="s">
        <v>516</v>
      </c>
      <c r="H116" s="3" t="s">
        <v>517</v>
      </c>
      <c r="I116" s="3" t="s">
        <v>396</v>
      </c>
      <c r="J116" s="3" t="s">
        <v>391</v>
      </c>
      <c r="K116" s="261"/>
    </row>
    <row r="117" spans="1:11" s="14" customFormat="1" ht="88.5" customHeight="1">
      <c r="A117" s="286" t="s">
        <v>432</v>
      </c>
      <c r="B117" s="286" t="s">
        <v>597</v>
      </c>
      <c r="C117" s="286" t="s">
        <v>357</v>
      </c>
      <c r="D117" s="128" t="s">
        <v>596</v>
      </c>
      <c r="E117" s="87" t="s">
        <v>610</v>
      </c>
      <c r="F117" s="128" t="s">
        <v>625</v>
      </c>
      <c r="G117" s="88">
        <v>0</v>
      </c>
      <c r="H117" s="89">
        <v>6547040539</v>
      </c>
      <c r="I117" s="89"/>
      <c r="J117" s="89"/>
      <c r="K117" s="128" t="s">
        <v>611</v>
      </c>
    </row>
    <row r="118" spans="1:11" s="14" customFormat="1" ht="108">
      <c r="A118" s="286"/>
      <c r="B118" s="286"/>
      <c r="C118" s="286"/>
      <c r="D118" s="128" t="s">
        <v>476</v>
      </c>
      <c r="E118" s="27" t="s">
        <v>612</v>
      </c>
      <c r="F118" s="128" t="s">
        <v>694</v>
      </c>
      <c r="G118" s="66">
        <v>0</v>
      </c>
      <c r="H118" s="27">
        <v>0.5</v>
      </c>
      <c r="I118" s="90"/>
      <c r="J118" s="90"/>
      <c r="K118" s="128" t="s">
        <v>486</v>
      </c>
    </row>
    <row r="119" spans="1:11" s="14" customFormat="1" ht="72">
      <c r="A119" s="286"/>
      <c r="B119" s="286"/>
      <c r="C119" s="286"/>
      <c r="D119" s="128" t="s">
        <v>484</v>
      </c>
      <c r="E119" s="27" t="s">
        <v>613</v>
      </c>
      <c r="F119" s="128" t="s">
        <v>614</v>
      </c>
      <c r="G119" s="66">
        <v>0</v>
      </c>
      <c r="H119" s="27">
        <v>0.8</v>
      </c>
      <c r="I119" s="90"/>
      <c r="J119" s="90"/>
      <c r="K119" s="128" t="s">
        <v>486</v>
      </c>
    </row>
    <row r="120" spans="1:11" s="14" customFormat="1" ht="69.75" customHeight="1">
      <c r="A120" s="298"/>
      <c r="B120" s="128" t="s">
        <v>273</v>
      </c>
      <c r="C120" s="128" t="s">
        <v>274</v>
      </c>
      <c r="D120" s="128" t="s">
        <v>275</v>
      </c>
      <c r="E120" s="27">
        <v>1</v>
      </c>
      <c r="F120" s="125" t="s">
        <v>624</v>
      </c>
      <c r="G120" s="27">
        <v>0.7</v>
      </c>
      <c r="H120" s="66" t="s">
        <v>276</v>
      </c>
      <c r="I120" s="91"/>
      <c r="J120" s="91"/>
      <c r="K120" s="128" t="s">
        <v>361</v>
      </c>
    </row>
    <row r="121" spans="1:11" s="14" customFormat="1" ht="113.25" customHeight="1">
      <c r="A121" s="298"/>
      <c r="B121" s="128" t="s">
        <v>277</v>
      </c>
      <c r="C121" s="128" t="s">
        <v>278</v>
      </c>
      <c r="D121" s="128" t="s">
        <v>430</v>
      </c>
      <c r="E121" s="27">
        <v>0.9</v>
      </c>
      <c r="F121" s="125" t="s">
        <v>695</v>
      </c>
      <c r="G121" s="27">
        <v>0.9</v>
      </c>
      <c r="H121" s="27">
        <v>1</v>
      </c>
      <c r="I121" s="128"/>
      <c r="J121" s="128"/>
      <c r="K121" s="128" t="s">
        <v>487</v>
      </c>
    </row>
    <row r="122" spans="1:11" s="14" customFormat="1" ht="104.25" customHeight="1">
      <c r="A122" s="298"/>
      <c r="B122" s="128" t="s">
        <v>279</v>
      </c>
      <c r="C122" s="128" t="s">
        <v>280</v>
      </c>
      <c r="D122" s="128" t="s">
        <v>281</v>
      </c>
      <c r="E122" s="88" t="s">
        <v>425</v>
      </c>
      <c r="F122" s="125" t="s">
        <v>426</v>
      </c>
      <c r="G122" s="66">
        <v>0</v>
      </c>
      <c r="H122" s="27">
        <v>1</v>
      </c>
      <c r="I122" s="88"/>
      <c r="J122" s="88"/>
      <c r="K122" s="128" t="s">
        <v>488</v>
      </c>
    </row>
    <row r="123" spans="1:11" s="14" customFormat="1" ht="90" customHeight="1">
      <c r="A123" s="298"/>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98"/>
      <c r="B124" s="26" t="s">
        <v>285</v>
      </c>
      <c r="C124" s="128" t="s">
        <v>286</v>
      </c>
      <c r="D124" s="128" t="s">
        <v>287</v>
      </c>
      <c r="E124" s="128" t="s">
        <v>616</v>
      </c>
      <c r="F124" s="125" t="s">
        <v>535</v>
      </c>
      <c r="G124" s="66">
        <v>0.5</v>
      </c>
      <c r="H124" s="27">
        <v>1</v>
      </c>
      <c r="I124" s="128"/>
      <c r="J124" s="128"/>
      <c r="K124" s="128" t="s">
        <v>489</v>
      </c>
    </row>
    <row r="125" spans="1:11" s="14" customFormat="1" ht="96">
      <c r="A125" s="298"/>
      <c r="B125" s="286" t="s">
        <v>288</v>
      </c>
      <c r="C125" s="128" t="s">
        <v>289</v>
      </c>
      <c r="D125" s="128" t="s">
        <v>290</v>
      </c>
      <c r="E125" s="128">
        <v>0</v>
      </c>
      <c r="F125" s="128" t="s">
        <v>490</v>
      </c>
      <c r="G125" s="66">
        <v>0</v>
      </c>
      <c r="H125" s="66" t="s">
        <v>276</v>
      </c>
      <c r="I125" s="128"/>
      <c r="J125" s="128"/>
      <c r="K125" s="128" t="s">
        <v>491</v>
      </c>
    </row>
    <row r="126" spans="1:11" s="14" customFormat="1" ht="48">
      <c r="A126" s="298"/>
      <c r="B126" s="286"/>
      <c r="C126" s="128" t="s">
        <v>291</v>
      </c>
      <c r="D126" s="128" t="s">
        <v>292</v>
      </c>
      <c r="E126" s="128">
        <v>0</v>
      </c>
      <c r="F126" s="128" t="s">
        <v>431</v>
      </c>
      <c r="G126" s="66">
        <v>0</v>
      </c>
      <c r="H126" s="66" t="s">
        <v>276</v>
      </c>
      <c r="I126" s="94"/>
      <c r="J126" s="94"/>
      <c r="K126" s="128" t="s">
        <v>361</v>
      </c>
    </row>
    <row r="127" spans="1:11" s="14" customFormat="1" ht="353.25" customHeight="1">
      <c r="A127" s="298"/>
      <c r="B127" s="128" t="s">
        <v>359</v>
      </c>
      <c r="C127" s="128" t="s">
        <v>428</v>
      </c>
      <c r="D127" s="128" t="s">
        <v>598</v>
      </c>
      <c r="E127" s="126" t="s">
        <v>706</v>
      </c>
      <c r="F127" s="126" t="s">
        <v>666</v>
      </c>
      <c r="G127" s="66">
        <v>0</v>
      </c>
      <c r="H127" s="66" t="s">
        <v>429</v>
      </c>
      <c r="I127" s="128"/>
      <c r="J127" s="128"/>
      <c r="K127" s="128" t="s">
        <v>360</v>
      </c>
    </row>
    <row r="128" spans="1:11" ht="48" customHeight="1">
      <c r="A128" s="298"/>
      <c r="B128" s="128" t="s">
        <v>66</v>
      </c>
      <c r="C128" s="128" t="s">
        <v>67</v>
      </c>
      <c r="D128" s="128" t="s">
        <v>68</v>
      </c>
      <c r="E128" s="42">
        <v>0.7</v>
      </c>
      <c r="F128" s="128" t="s">
        <v>594</v>
      </c>
      <c r="G128" s="66">
        <v>0</v>
      </c>
      <c r="H128" s="27">
        <v>0.7</v>
      </c>
      <c r="I128" s="128"/>
      <c r="J128" s="128"/>
      <c r="K128" s="128" t="s">
        <v>69</v>
      </c>
    </row>
    <row r="129" spans="1:11" ht="57" customHeight="1">
      <c r="A129" s="298"/>
      <c r="B129" s="128" t="s">
        <v>70</v>
      </c>
      <c r="C129" s="128" t="s">
        <v>71</v>
      </c>
      <c r="D129" s="128" t="s">
        <v>72</v>
      </c>
      <c r="E129" s="42">
        <v>1</v>
      </c>
      <c r="F129" s="128" t="s">
        <v>595</v>
      </c>
      <c r="G129" s="66">
        <v>0</v>
      </c>
      <c r="H129" s="27">
        <v>1</v>
      </c>
      <c r="I129" s="128"/>
      <c r="J129" s="128"/>
      <c r="K129" s="128" t="s">
        <v>69</v>
      </c>
    </row>
    <row r="130" spans="1:11" s="8" customFormat="1" ht="36" customHeight="1">
      <c r="A130" s="289" t="s">
        <v>483</v>
      </c>
      <c r="B130" s="290"/>
      <c r="C130" s="290"/>
      <c r="D130" s="290"/>
      <c r="E130" s="290"/>
      <c r="F130" s="290"/>
      <c r="G130" s="290"/>
      <c r="H130" s="290"/>
      <c r="I130" s="290"/>
      <c r="J130" s="290"/>
      <c r="K130" s="290"/>
    </row>
    <row r="131" spans="1:11" s="176" customFormat="1" ht="25.5" customHeight="1">
      <c r="A131" s="333" t="s">
        <v>294</v>
      </c>
      <c r="B131" s="333"/>
      <c r="C131" s="333"/>
      <c r="D131" s="333"/>
      <c r="E131" s="333"/>
      <c r="F131" s="333"/>
      <c r="G131" s="333"/>
      <c r="H131" s="333"/>
      <c r="I131" s="333"/>
      <c r="J131" s="333"/>
      <c r="K131" s="333"/>
    </row>
    <row r="132" spans="1:11" s="176" customFormat="1" ht="48.75" customHeight="1">
      <c r="A132" s="334" t="s">
        <v>522</v>
      </c>
      <c r="B132" s="334"/>
      <c r="C132" s="334"/>
      <c r="D132" s="334"/>
      <c r="E132" s="334"/>
      <c r="F132" s="334"/>
      <c r="G132" s="334"/>
      <c r="H132" s="334"/>
      <c r="I132" s="334"/>
      <c r="J132" s="334"/>
      <c r="K132" s="334"/>
    </row>
    <row r="133" spans="1:11" s="178" customFormat="1" ht="35.25" customHeight="1">
      <c r="A133" s="177" t="s">
        <v>477</v>
      </c>
      <c r="B133" s="335" t="s">
        <v>479</v>
      </c>
      <c r="C133" s="335" t="s">
        <v>514</v>
      </c>
      <c r="D133" s="335" t="s">
        <v>3</v>
      </c>
      <c r="E133" s="335" t="s">
        <v>528</v>
      </c>
      <c r="F133" s="335"/>
      <c r="G133" s="336" t="s">
        <v>515</v>
      </c>
      <c r="H133" s="337"/>
      <c r="I133" s="337"/>
      <c r="J133" s="338"/>
      <c r="K133" s="335" t="s">
        <v>394</v>
      </c>
    </row>
    <row r="134" spans="1:11" s="178" customFormat="1" ht="36">
      <c r="A134" s="177" t="s">
        <v>478</v>
      </c>
      <c r="B134" s="335"/>
      <c r="C134" s="335"/>
      <c r="D134" s="335"/>
      <c r="E134" s="179" t="s">
        <v>392</v>
      </c>
      <c r="F134" s="179" t="s">
        <v>391</v>
      </c>
      <c r="G134" s="180" t="s">
        <v>516</v>
      </c>
      <c r="H134" s="180" t="s">
        <v>517</v>
      </c>
      <c r="I134" s="180" t="s">
        <v>396</v>
      </c>
      <c r="J134" s="180" t="s">
        <v>391</v>
      </c>
      <c r="K134" s="335"/>
    </row>
    <row r="135" spans="1:11" s="176" customFormat="1" ht="228.75" customHeight="1">
      <c r="A135" s="344" t="s">
        <v>84</v>
      </c>
      <c r="B135" s="339" t="s">
        <v>295</v>
      </c>
      <c r="C135" s="339" t="s">
        <v>385</v>
      </c>
      <c r="D135" s="339" t="s">
        <v>599</v>
      </c>
      <c r="E135" s="339" t="s">
        <v>435</v>
      </c>
      <c r="F135" s="181" t="s">
        <v>601</v>
      </c>
      <c r="G135" s="340">
        <v>0</v>
      </c>
      <c r="H135" s="346">
        <v>1</v>
      </c>
      <c r="I135" s="347"/>
      <c r="J135" s="182"/>
      <c r="K135" s="339" t="s">
        <v>600</v>
      </c>
    </row>
    <row r="136" spans="1:11" s="176" customFormat="1" ht="193.5" customHeight="1">
      <c r="A136" s="344"/>
      <c r="B136" s="339"/>
      <c r="C136" s="339"/>
      <c r="D136" s="339"/>
      <c r="E136" s="339"/>
      <c r="F136" s="183" t="s">
        <v>602</v>
      </c>
      <c r="G136" s="340"/>
      <c r="H136" s="346"/>
      <c r="I136" s="347"/>
      <c r="J136" s="182"/>
      <c r="K136" s="339"/>
    </row>
    <row r="137" spans="1:11" s="176" customFormat="1" ht="60">
      <c r="A137" s="345"/>
      <c r="B137" s="341" t="s">
        <v>296</v>
      </c>
      <c r="C137" s="181" t="s">
        <v>523</v>
      </c>
      <c r="D137" s="184" t="s">
        <v>297</v>
      </c>
      <c r="E137" s="184" t="s">
        <v>436</v>
      </c>
      <c r="F137" s="181" t="s">
        <v>603</v>
      </c>
      <c r="G137" s="185">
        <v>0</v>
      </c>
      <c r="H137" s="186">
        <v>1</v>
      </c>
      <c r="I137" s="184"/>
      <c r="J137" s="184"/>
      <c r="K137" s="184" t="s">
        <v>298</v>
      </c>
    </row>
    <row r="138" spans="1:11" s="176" customFormat="1" ht="119.25" customHeight="1">
      <c r="A138" s="345"/>
      <c r="B138" s="341"/>
      <c r="C138" s="181" t="s">
        <v>386</v>
      </c>
      <c r="D138" s="184" t="s">
        <v>390</v>
      </c>
      <c r="E138" s="184" t="s">
        <v>524</v>
      </c>
      <c r="F138" s="181" t="s">
        <v>525</v>
      </c>
      <c r="G138" s="185">
        <v>0</v>
      </c>
      <c r="H138" s="186">
        <v>1</v>
      </c>
      <c r="I138" s="184"/>
      <c r="J138" s="184"/>
      <c r="K138" s="184" t="s">
        <v>299</v>
      </c>
    </row>
    <row r="139" spans="1:11" s="176" customFormat="1" ht="185.25" customHeight="1">
      <c r="A139" s="345"/>
      <c r="B139" s="342" t="s">
        <v>300</v>
      </c>
      <c r="C139" s="342" t="s">
        <v>387</v>
      </c>
      <c r="D139" s="342" t="s">
        <v>301</v>
      </c>
      <c r="E139" s="342" t="s">
        <v>604</v>
      </c>
      <c r="F139" s="181" t="s">
        <v>696</v>
      </c>
      <c r="G139" s="342">
        <v>0</v>
      </c>
      <c r="H139" s="342">
        <v>1</v>
      </c>
      <c r="I139" s="342"/>
      <c r="J139" s="181"/>
      <c r="K139" s="342" t="s">
        <v>302</v>
      </c>
    </row>
    <row r="140" spans="1:11" s="176" customFormat="1" ht="260.25" customHeight="1">
      <c r="A140" s="345"/>
      <c r="B140" s="343"/>
      <c r="C140" s="343"/>
      <c r="D140" s="343"/>
      <c r="E140" s="343"/>
      <c r="F140" s="181" t="s">
        <v>667</v>
      </c>
      <c r="G140" s="343"/>
      <c r="H140" s="343"/>
      <c r="I140" s="343"/>
      <c r="J140" s="187"/>
      <c r="K140" s="343"/>
    </row>
    <row r="141" spans="1:11" s="176" customFormat="1" ht="84">
      <c r="A141" s="345"/>
      <c r="B141" s="342" t="s">
        <v>303</v>
      </c>
      <c r="C141" s="184" t="s">
        <v>304</v>
      </c>
      <c r="D141" s="184" t="s">
        <v>305</v>
      </c>
      <c r="E141" s="184" t="s">
        <v>417</v>
      </c>
      <c r="F141" s="184" t="s">
        <v>433</v>
      </c>
      <c r="G141" s="188">
        <v>0</v>
      </c>
      <c r="H141" s="189"/>
      <c r="I141" s="189"/>
      <c r="J141" s="189"/>
      <c r="K141" s="184" t="s">
        <v>606</v>
      </c>
    </row>
    <row r="142" spans="1:11" s="176" customFormat="1" ht="57.75" customHeight="1">
      <c r="A142" s="345"/>
      <c r="B142" s="342"/>
      <c r="C142" s="184" t="s">
        <v>389</v>
      </c>
      <c r="D142" s="184" t="s">
        <v>388</v>
      </c>
      <c r="E142" s="184" t="s">
        <v>417</v>
      </c>
      <c r="F142" s="184" t="s">
        <v>668</v>
      </c>
      <c r="G142" s="188"/>
      <c r="H142" s="189"/>
      <c r="I142" s="189"/>
      <c r="J142" s="189"/>
      <c r="K142" s="184" t="s">
        <v>308</v>
      </c>
    </row>
    <row r="143" spans="1:11" s="176" customFormat="1" ht="48">
      <c r="A143" s="345"/>
      <c r="B143" s="342"/>
      <c r="C143" s="184" t="s">
        <v>306</v>
      </c>
      <c r="D143" s="184" t="s">
        <v>307</v>
      </c>
      <c r="E143" s="184" t="s">
        <v>425</v>
      </c>
      <c r="F143" s="184" t="s">
        <v>669</v>
      </c>
      <c r="G143" s="185">
        <v>0</v>
      </c>
      <c r="H143" s="186">
        <v>1</v>
      </c>
      <c r="I143" s="184"/>
      <c r="J143" s="184"/>
      <c r="K143" s="184" t="s">
        <v>607</v>
      </c>
    </row>
    <row r="144" spans="1:11" s="176" customFormat="1" ht="84">
      <c r="A144" s="345"/>
      <c r="B144" s="343"/>
      <c r="C144" s="184" t="s">
        <v>697</v>
      </c>
      <c r="D144" s="184" t="s">
        <v>307</v>
      </c>
      <c r="E144" s="184" t="s">
        <v>425</v>
      </c>
      <c r="F144" s="184" t="s">
        <v>628</v>
      </c>
      <c r="G144" s="185">
        <v>0</v>
      </c>
      <c r="H144" s="186">
        <v>1</v>
      </c>
      <c r="I144" s="184"/>
      <c r="J144" s="184"/>
      <c r="K144" s="184" t="s">
        <v>607</v>
      </c>
    </row>
    <row r="145" spans="1:11" s="176" customFormat="1" ht="72">
      <c r="A145" s="345"/>
      <c r="B145" s="184" t="s">
        <v>309</v>
      </c>
      <c r="C145" s="184" t="s">
        <v>310</v>
      </c>
      <c r="D145" s="184" t="s">
        <v>311</v>
      </c>
      <c r="E145" s="184" t="s">
        <v>413</v>
      </c>
      <c r="F145" s="184" t="s">
        <v>434</v>
      </c>
      <c r="G145" s="185">
        <v>0</v>
      </c>
      <c r="H145" s="186">
        <v>1</v>
      </c>
      <c r="I145" s="184"/>
      <c r="J145" s="184"/>
      <c r="K145" s="184" t="s">
        <v>312</v>
      </c>
    </row>
    <row r="146" spans="1:11" s="176" customFormat="1" ht="48">
      <c r="A146" s="344" t="s">
        <v>84</v>
      </c>
      <c r="B146" s="342" t="s">
        <v>313</v>
      </c>
      <c r="C146" s="171" t="s">
        <v>314</v>
      </c>
      <c r="D146" s="184" t="s">
        <v>315</v>
      </c>
      <c r="E146" s="184">
        <v>1</v>
      </c>
      <c r="F146" s="184" t="s">
        <v>437</v>
      </c>
      <c r="G146" s="185">
        <v>0</v>
      </c>
      <c r="H146" s="185">
        <v>1</v>
      </c>
      <c r="I146" s="185"/>
      <c r="J146" s="185"/>
      <c r="K146" s="184" t="s">
        <v>316</v>
      </c>
    </row>
    <row r="147" spans="1:11" s="176" customFormat="1" ht="48" customHeight="1">
      <c r="A147" s="343"/>
      <c r="B147" s="345"/>
      <c r="C147" s="184" t="s">
        <v>317</v>
      </c>
      <c r="D147" s="184" t="s">
        <v>318</v>
      </c>
      <c r="E147" s="184" t="s">
        <v>422</v>
      </c>
      <c r="F147" s="184" t="s">
        <v>698</v>
      </c>
      <c r="G147" s="185">
        <v>0</v>
      </c>
      <c r="H147" s="186">
        <v>1</v>
      </c>
      <c r="I147" s="186"/>
      <c r="J147" s="186"/>
      <c r="K147" s="184" t="s">
        <v>319</v>
      </c>
    </row>
    <row r="148" spans="1:11" s="176" customFormat="1" ht="45" customHeight="1">
      <c r="A148" s="343"/>
      <c r="B148" s="345"/>
      <c r="C148" s="184" t="s">
        <v>320</v>
      </c>
      <c r="D148" s="184" t="s">
        <v>321</v>
      </c>
      <c r="E148" s="184">
        <v>1</v>
      </c>
      <c r="F148" s="184" t="s">
        <v>437</v>
      </c>
      <c r="G148" s="185">
        <v>0</v>
      </c>
      <c r="H148" s="185">
        <v>1</v>
      </c>
      <c r="I148" s="185"/>
      <c r="J148" s="185"/>
      <c r="K148" s="184" t="s">
        <v>322</v>
      </c>
    </row>
    <row r="149" spans="1:11" s="176" customFormat="1" ht="30.75" customHeight="1">
      <c r="A149" s="343"/>
      <c r="B149" s="345"/>
      <c r="C149" s="181" t="s">
        <v>323</v>
      </c>
      <c r="D149" s="181" t="s">
        <v>324</v>
      </c>
      <c r="E149" s="181">
        <v>1</v>
      </c>
      <c r="F149" s="184" t="s">
        <v>437</v>
      </c>
      <c r="G149" s="185">
        <v>0</v>
      </c>
      <c r="H149" s="185">
        <v>1</v>
      </c>
      <c r="I149" s="185"/>
      <c r="J149" s="185"/>
      <c r="K149" s="184" t="s">
        <v>325</v>
      </c>
    </row>
    <row r="150" spans="1:11" s="176" customFormat="1" ht="50.25" customHeight="1">
      <c r="A150" s="343"/>
      <c r="B150" s="343"/>
      <c r="C150" s="171" t="s">
        <v>71</v>
      </c>
      <c r="D150" s="171" t="s">
        <v>72</v>
      </c>
      <c r="E150" s="190">
        <v>1</v>
      </c>
      <c r="F150" s="181" t="s">
        <v>605</v>
      </c>
      <c r="G150" s="172">
        <v>0</v>
      </c>
      <c r="H150" s="191">
        <v>1</v>
      </c>
      <c r="I150" s="191"/>
      <c r="J150" s="191"/>
      <c r="K150" s="173" t="s">
        <v>69</v>
      </c>
    </row>
    <row r="151" spans="1:208" s="192" customFormat="1" ht="55.5" customHeight="1">
      <c r="A151" s="343"/>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87" t="s">
        <v>205</v>
      </c>
      <c r="B152" s="287"/>
      <c r="C152" s="287"/>
      <c r="D152" s="287"/>
      <c r="E152" s="287"/>
      <c r="F152" s="287"/>
      <c r="G152" s="287"/>
      <c r="H152" s="287"/>
      <c r="I152" s="287"/>
      <c r="J152" s="287"/>
      <c r="K152" s="287"/>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62" t="s">
        <v>526</v>
      </c>
      <c r="B153" s="262"/>
      <c r="C153" s="262"/>
      <c r="D153" s="262"/>
      <c r="E153" s="262"/>
      <c r="F153" s="262"/>
      <c r="G153" s="262"/>
      <c r="H153" s="262"/>
      <c r="I153" s="262"/>
      <c r="J153" s="262"/>
      <c r="K153" s="262"/>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61" t="s">
        <v>479</v>
      </c>
      <c r="C154" s="261" t="s">
        <v>514</v>
      </c>
      <c r="D154" s="261" t="s">
        <v>3</v>
      </c>
      <c r="E154" s="261" t="s">
        <v>528</v>
      </c>
      <c r="F154" s="261"/>
      <c r="G154" s="316" t="s">
        <v>515</v>
      </c>
      <c r="H154" s="323"/>
      <c r="I154" s="323"/>
      <c r="J154" s="317"/>
      <c r="K154" s="261" t="s">
        <v>394</v>
      </c>
    </row>
    <row r="155" spans="1:11" s="33" customFormat="1" ht="36">
      <c r="A155" s="75" t="s">
        <v>478</v>
      </c>
      <c r="B155" s="261"/>
      <c r="C155" s="261"/>
      <c r="D155" s="261"/>
      <c r="E155" s="124" t="s">
        <v>392</v>
      </c>
      <c r="F155" s="124" t="s">
        <v>391</v>
      </c>
      <c r="G155" s="3" t="s">
        <v>516</v>
      </c>
      <c r="H155" s="3" t="s">
        <v>517</v>
      </c>
      <c r="I155" s="3" t="s">
        <v>396</v>
      </c>
      <c r="J155" s="3" t="s">
        <v>391</v>
      </c>
      <c r="K155" s="261"/>
    </row>
    <row r="156" spans="1:212" s="14" customFormat="1" ht="85.5" customHeight="1">
      <c r="A156" s="270"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71"/>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71"/>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71"/>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71"/>
      <c r="B160" s="125" t="s">
        <v>162</v>
      </c>
      <c r="C160" s="125" t="s">
        <v>163</v>
      </c>
      <c r="D160" s="4" t="s">
        <v>164</v>
      </c>
      <c r="E160" s="70" t="s">
        <v>441</v>
      </c>
      <c r="F160" s="126" t="s">
        <v>466</v>
      </c>
      <c r="G160" s="134">
        <v>0</v>
      </c>
      <c r="H160" s="132">
        <v>1</v>
      </c>
      <c r="I160" s="131"/>
      <c r="J160" s="131"/>
      <c r="K160" s="126" t="s">
        <v>158</v>
      </c>
    </row>
    <row r="161" spans="1:11" ht="120">
      <c r="A161" s="271"/>
      <c r="B161" s="71" t="s">
        <v>165</v>
      </c>
      <c r="C161" s="72" t="s">
        <v>166</v>
      </c>
      <c r="D161" s="4" t="s">
        <v>167</v>
      </c>
      <c r="E161" s="134">
        <v>3</v>
      </c>
      <c r="F161" s="126" t="s">
        <v>608</v>
      </c>
      <c r="G161" s="134">
        <v>0</v>
      </c>
      <c r="H161" s="134">
        <v>3</v>
      </c>
      <c r="I161" s="131"/>
      <c r="J161" s="131"/>
      <c r="K161" s="55" t="s">
        <v>168</v>
      </c>
    </row>
    <row r="162" spans="1:11" ht="108">
      <c r="A162" s="271"/>
      <c r="B162" s="71" t="s">
        <v>169</v>
      </c>
      <c r="C162" s="72" t="s">
        <v>170</v>
      </c>
      <c r="D162" s="4" t="s">
        <v>171</v>
      </c>
      <c r="E162" s="134">
        <v>1</v>
      </c>
      <c r="F162" s="126" t="s">
        <v>442</v>
      </c>
      <c r="G162" s="134">
        <v>0</v>
      </c>
      <c r="H162" s="134">
        <v>1</v>
      </c>
      <c r="I162" s="131"/>
      <c r="J162" s="131"/>
      <c r="K162" s="55" t="s">
        <v>103</v>
      </c>
    </row>
    <row r="163" spans="1:11" ht="108">
      <c r="A163" s="286" t="s">
        <v>439</v>
      </c>
      <c r="B163" s="73" t="s">
        <v>341</v>
      </c>
      <c r="C163" s="133" t="s">
        <v>172</v>
      </c>
      <c r="D163" s="4" t="s">
        <v>173</v>
      </c>
      <c r="E163" s="134">
        <v>1</v>
      </c>
      <c r="F163" s="131" t="s">
        <v>512</v>
      </c>
      <c r="G163" s="134">
        <v>0</v>
      </c>
      <c r="H163" s="134">
        <v>1</v>
      </c>
      <c r="I163" s="98"/>
      <c r="J163" s="98"/>
      <c r="K163" s="55" t="s">
        <v>174</v>
      </c>
    </row>
    <row r="164" spans="1:212" ht="56.25" customHeight="1">
      <c r="A164" s="286"/>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86"/>
      <c r="B165" s="126" t="s">
        <v>617</v>
      </c>
      <c r="C165" s="125" t="s">
        <v>618</v>
      </c>
      <c r="D165" s="4" t="s">
        <v>177</v>
      </c>
      <c r="E165" s="4">
        <v>1</v>
      </c>
      <c r="F165" s="125" t="s">
        <v>622</v>
      </c>
      <c r="G165" s="134">
        <v>0</v>
      </c>
      <c r="H165" s="134">
        <v>1</v>
      </c>
      <c r="I165" s="98"/>
      <c r="J165" s="98"/>
      <c r="K165" s="55" t="s">
        <v>178</v>
      </c>
    </row>
    <row r="166" spans="1:11" ht="216" customHeight="1">
      <c r="A166" s="286"/>
      <c r="B166" s="296" t="s">
        <v>179</v>
      </c>
      <c r="C166" s="295" t="s">
        <v>180</v>
      </c>
      <c r="D166" s="4" t="s">
        <v>176</v>
      </c>
      <c r="E166" s="4" t="s">
        <v>620</v>
      </c>
      <c r="F166" s="126" t="s">
        <v>699</v>
      </c>
      <c r="G166" s="134">
        <v>0</v>
      </c>
      <c r="H166" s="132">
        <v>1</v>
      </c>
      <c r="I166" s="125"/>
      <c r="J166" s="125"/>
      <c r="K166" s="55" t="s">
        <v>621</v>
      </c>
    </row>
    <row r="167" spans="1:11" ht="132.75" customHeight="1">
      <c r="A167" s="286"/>
      <c r="B167" s="296"/>
      <c r="C167" s="295"/>
      <c r="D167" s="4" t="s">
        <v>176</v>
      </c>
      <c r="E167" s="4" t="s">
        <v>510</v>
      </c>
      <c r="F167" s="126" t="s">
        <v>619</v>
      </c>
      <c r="G167" s="134">
        <v>0</v>
      </c>
      <c r="H167" s="132">
        <v>1</v>
      </c>
      <c r="I167" s="125"/>
      <c r="J167" s="125"/>
      <c r="K167" s="55" t="s">
        <v>621</v>
      </c>
    </row>
    <row r="168" spans="1:11" ht="120">
      <c r="A168" s="286"/>
      <c r="B168" s="74" t="s">
        <v>181</v>
      </c>
      <c r="C168" s="125" t="s">
        <v>182</v>
      </c>
      <c r="D168" s="4" t="s">
        <v>507</v>
      </c>
      <c r="E168" s="4">
        <v>1</v>
      </c>
      <c r="F168" s="126" t="s">
        <v>509</v>
      </c>
      <c r="G168" s="134">
        <v>0</v>
      </c>
      <c r="H168" s="134">
        <v>1</v>
      </c>
      <c r="I168" s="98"/>
      <c r="J168" s="98"/>
      <c r="K168" s="55" t="s">
        <v>508</v>
      </c>
    </row>
    <row r="169" spans="1:11" ht="144">
      <c r="A169" s="286"/>
      <c r="B169" s="125" t="s">
        <v>183</v>
      </c>
      <c r="C169" s="125" t="s">
        <v>184</v>
      </c>
      <c r="D169" s="4" t="s">
        <v>176</v>
      </c>
      <c r="E169" s="4" t="s">
        <v>419</v>
      </c>
      <c r="F169" s="126" t="s">
        <v>444</v>
      </c>
      <c r="G169" s="134">
        <v>0</v>
      </c>
      <c r="H169" s="132" t="s">
        <v>510</v>
      </c>
      <c r="I169" s="126"/>
      <c r="J169" s="126"/>
      <c r="K169" s="55" t="s">
        <v>174</v>
      </c>
    </row>
    <row r="170" spans="1:11" ht="60">
      <c r="A170" s="286"/>
      <c r="B170" s="125" t="s">
        <v>185</v>
      </c>
      <c r="C170" s="125" t="s">
        <v>186</v>
      </c>
      <c r="D170" s="125" t="s">
        <v>187</v>
      </c>
      <c r="E170" s="125">
        <v>1</v>
      </c>
      <c r="F170" s="126" t="s">
        <v>700</v>
      </c>
      <c r="G170" s="134">
        <v>0</v>
      </c>
      <c r="H170" s="134">
        <v>1</v>
      </c>
      <c r="I170" s="98"/>
      <c r="J170" s="98"/>
      <c r="K170" s="55" t="s">
        <v>174</v>
      </c>
    </row>
    <row r="171" spans="1:11" ht="48">
      <c r="A171" s="286"/>
      <c r="B171" s="125" t="s">
        <v>188</v>
      </c>
      <c r="C171" s="126" t="s">
        <v>189</v>
      </c>
      <c r="D171" s="125" t="s">
        <v>190</v>
      </c>
      <c r="E171" s="125" t="s">
        <v>436</v>
      </c>
      <c r="F171" s="126" t="s">
        <v>445</v>
      </c>
      <c r="G171" s="134">
        <v>0</v>
      </c>
      <c r="H171" s="125" t="s">
        <v>436</v>
      </c>
      <c r="I171" s="126"/>
      <c r="J171" s="126"/>
      <c r="K171" s="55" t="s">
        <v>174</v>
      </c>
    </row>
    <row r="172" spans="1:11" ht="36">
      <c r="A172" s="286"/>
      <c r="B172" s="125" t="s">
        <v>191</v>
      </c>
      <c r="C172" s="125" t="s">
        <v>192</v>
      </c>
      <c r="D172" s="71" t="s">
        <v>193</v>
      </c>
      <c r="E172" s="71">
        <v>1</v>
      </c>
      <c r="F172" s="126" t="s">
        <v>447</v>
      </c>
      <c r="G172" s="134">
        <v>0</v>
      </c>
      <c r="H172" s="134">
        <v>1</v>
      </c>
      <c r="I172" s="126"/>
      <c r="J172" s="126"/>
      <c r="K172" s="55" t="s">
        <v>174</v>
      </c>
    </row>
    <row r="173" spans="1:11" ht="48">
      <c r="A173" s="286"/>
      <c r="B173" s="125" t="s">
        <v>194</v>
      </c>
      <c r="C173" s="125" t="s">
        <v>195</v>
      </c>
      <c r="D173" s="126" t="s">
        <v>196</v>
      </c>
      <c r="E173" s="126">
        <v>1</v>
      </c>
      <c r="F173" s="74" t="s">
        <v>609</v>
      </c>
      <c r="G173" s="131">
        <v>0</v>
      </c>
      <c r="H173" s="131">
        <v>1</v>
      </c>
      <c r="I173" s="126"/>
      <c r="J173" s="126"/>
      <c r="K173" s="55" t="s">
        <v>174</v>
      </c>
    </row>
    <row r="174" spans="1:11" ht="36">
      <c r="A174" s="286" t="s">
        <v>197</v>
      </c>
      <c r="B174" s="26" t="s">
        <v>198</v>
      </c>
      <c r="C174" s="125" t="s">
        <v>199</v>
      </c>
      <c r="D174" s="126" t="s">
        <v>200</v>
      </c>
      <c r="E174" s="126" t="s">
        <v>572</v>
      </c>
      <c r="F174" s="133"/>
      <c r="G174" s="131">
        <v>0</v>
      </c>
      <c r="H174" s="132">
        <v>1</v>
      </c>
      <c r="I174" s="131"/>
      <c r="J174" s="131"/>
      <c r="K174" s="55" t="s">
        <v>201</v>
      </c>
    </row>
    <row r="175" spans="1:11" ht="60">
      <c r="A175" s="271"/>
      <c r="B175" s="125" t="s">
        <v>202</v>
      </c>
      <c r="C175" s="125" t="s">
        <v>203</v>
      </c>
      <c r="D175" s="125" t="s">
        <v>176</v>
      </c>
      <c r="E175" s="131" t="s">
        <v>422</v>
      </c>
      <c r="F175" s="56" t="s">
        <v>467</v>
      </c>
      <c r="G175" s="131">
        <v>0</v>
      </c>
      <c r="H175" s="19">
        <v>1</v>
      </c>
      <c r="I175" s="98"/>
      <c r="J175" s="98"/>
      <c r="K175" s="55" t="s">
        <v>168</v>
      </c>
    </row>
    <row r="176" spans="1:11" ht="72">
      <c r="A176" s="271"/>
      <c r="B176" s="72" t="s">
        <v>268</v>
      </c>
      <c r="C176" s="72" t="s">
        <v>271</v>
      </c>
      <c r="D176" s="125" t="s">
        <v>269</v>
      </c>
      <c r="E176" s="125" t="s">
        <v>573</v>
      </c>
      <c r="F176" s="133"/>
      <c r="G176" s="131">
        <v>0</v>
      </c>
      <c r="H176" s="19">
        <v>1</v>
      </c>
      <c r="I176" s="131"/>
      <c r="J176" s="131"/>
      <c r="K176" s="55" t="s">
        <v>204</v>
      </c>
    </row>
    <row r="177" spans="1:11" ht="36">
      <c r="A177" s="271"/>
      <c r="B177" s="126" t="s">
        <v>66</v>
      </c>
      <c r="C177" s="128" t="s">
        <v>67</v>
      </c>
      <c r="D177" s="128" t="s">
        <v>68</v>
      </c>
      <c r="E177" s="42">
        <v>0.8</v>
      </c>
      <c r="F177" s="4" t="s">
        <v>446</v>
      </c>
      <c r="G177" s="66">
        <v>0</v>
      </c>
      <c r="H177" s="27">
        <v>1</v>
      </c>
      <c r="I177" s="27"/>
      <c r="J177" s="27"/>
      <c r="K177" s="126" t="s">
        <v>69</v>
      </c>
    </row>
    <row r="178" spans="1:11" ht="72">
      <c r="A178" s="271"/>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75" t="s">
        <v>86</v>
      </c>
      <c r="B180" s="275"/>
      <c r="C180" s="275"/>
      <c r="D180" s="275"/>
      <c r="E180" s="275"/>
      <c r="F180" s="275"/>
      <c r="G180" s="275"/>
      <c r="H180" s="275"/>
      <c r="I180" s="275"/>
      <c r="J180" s="275"/>
      <c r="K180" s="275"/>
    </row>
    <row r="181" spans="1:11" ht="24" customHeight="1">
      <c r="A181" s="285" t="s">
        <v>87</v>
      </c>
      <c r="B181" s="285"/>
      <c r="C181" s="285"/>
      <c r="D181" s="285"/>
      <c r="E181" s="285"/>
      <c r="F181" s="285"/>
      <c r="G181" s="285"/>
      <c r="H181" s="285"/>
      <c r="I181" s="285"/>
      <c r="J181" s="285"/>
      <c r="K181" s="285"/>
    </row>
    <row r="182" spans="1:11" s="33" customFormat="1" ht="35.25" customHeight="1">
      <c r="A182" s="75" t="s">
        <v>477</v>
      </c>
      <c r="B182" s="261" t="s">
        <v>479</v>
      </c>
      <c r="C182" s="261" t="s">
        <v>514</v>
      </c>
      <c r="D182" s="261" t="s">
        <v>3</v>
      </c>
      <c r="E182" s="261" t="s">
        <v>528</v>
      </c>
      <c r="F182" s="261"/>
      <c r="G182" s="316" t="s">
        <v>515</v>
      </c>
      <c r="H182" s="323"/>
      <c r="I182" s="323"/>
      <c r="J182" s="317"/>
      <c r="K182" s="261" t="s">
        <v>394</v>
      </c>
    </row>
    <row r="183" spans="1:11" s="33" customFormat="1" ht="36">
      <c r="A183" s="75" t="s">
        <v>478</v>
      </c>
      <c r="B183" s="261"/>
      <c r="C183" s="261"/>
      <c r="D183" s="261"/>
      <c r="E183" s="124" t="s">
        <v>392</v>
      </c>
      <c r="F183" s="124" t="s">
        <v>391</v>
      </c>
      <c r="G183" s="3" t="s">
        <v>516</v>
      </c>
      <c r="H183" s="3" t="s">
        <v>517</v>
      </c>
      <c r="I183" s="3" t="s">
        <v>396</v>
      </c>
      <c r="J183" s="3" t="s">
        <v>391</v>
      </c>
      <c r="K183" s="261"/>
    </row>
    <row r="184" spans="1:11" ht="84">
      <c r="A184" s="276" t="s">
        <v>88</v>
      </c>
      <c r="B184" s="125" t="s">
        <v>89</v>
      </c>
      <c r="C184" s="125" t="s">
        <v>90</v>
      </c>
      <c r="D184" s="125" t="s">
        <v>116</v>
      </c>
      <c r="E184" s="82">
        <v>1</v>
      </c>
      <c r="F184" s="83" t="s">
        <v>473</v>
      </c>
      <c r="G184" s="19">
        <v>0.7</v>
      </c>
      <c r="H184" s="82">
        <v>1</v>
      </c>
      <c r="I184" s="82">
        <v>0.5</v>
      </c>
      <c r="J184" s="144" t="s">
        <v>778</v>
      </c>
      <c r="K184" s="129" t="s">
        <v>91</v>
      </c>
    </row>
    <row r="185" spans="1:11" ht="80.25" customHeight="1">
      <c r="A185" s="276"/>
      <c r="B185" s="125" t="s">
        <v>92</v>
      </c>
      <c r="C185" s="125" t="s">
        <v>93</v>
      </c>
      <c r="D185" s="125" t="s">
        <v>94</v>
      </c>
      <c r="E185" s="70" t="s">
        <v>537</v>
      </c>
      <c r="F185" s="84" t="s">
        <v>538</v>
      </c>
      <c r="G185" s="19">
        <v>0</v>
      </c>
      <c r="H185" s="82">
        <v>1</v>
      </c>
      <c r="I185" s="82">
        <v>1</v>
      </c>
      <c r="J185" s="84" t="s">
        <v>779</v>
      </c>
      <c r="K185" s="129" t="s">
        <v>539</v>
      </c>
    </row>
    <row r="186" spans="1:11" ht="88.5" customHeight="1">
      <c r="A186" s="276"/>
      <c r="B186" s="125" t="s">
        <v>95</v>
      </c>
      <c r="C186" s="125" t="s">
        <v>701</v>
      </c>
      <c r="D186" s="125" t="s">
        <v>96</v>
      </c>
      <c r="E186" s="70" t="s">
        <v>540</v>
      </c>
      <c r="F186" s="84" t="s">
        <v>702</v>
      </c>
      <c r="G186" s="19">
        <v>0.1</v>
      </c>
      <c r="H186" s="82">
        <v>1</v>
      </c>
      <c r="I186" s="82">
        <v>0.5</v>
      </c>
      <c r="J186" s="4" t="s">
        <v>780</v>
      </c>
      <c r="K186" s="125" t="s">
        <v>539</v>
      </c>
    </row>
    <row r="187" spans="1:11" ht="84">
      <c r="A187" s="276"/>
      <c r="B187" s="125" t="s">
        <v>97</v>
      </c>
      <c r="C187" s="125" t="s">
        <v>98</v>
      </c>
      <c r="D187" s="125" t="s">
        <v>99</v>
      </c>
      <c r="E187" s="70" t="s">
        <v>449</v>
      </c>
      <c r="F187" s="84" t="s">
        <v>703</v>
      </c>
      <c r="G187" s="19">
        <v>0</v>
      </c>
      <c r="H187" s="82">
        <v>1</v>
      </c>
      <c r="I187" s="82">
        <v>0.5</v>
      </c>
      <c r="J187" s="84" t="s">
        <v>703</v>
      </c>
      <c r="K187" s="125" t="s">
        <v>539</v>
      </c>
    </row>
    <row r="188" spans="1:11" ht="113.25" customHeight="1">
      <c r="A188" s="276"/>
      <c r="B188" s="125" t="s">
        <v>100</v>
      </c>
      <c r="C188" s="125" t="s">
        <v>101</v>
      </c>
      <c r="D188" s="125" t="s">
        <v>102</v>
      </c>
      <c r="E188" s="34" t="s">
        <v>541</v>
      </c>
      <c r="F188" s="85" t="s">
        <v>542</v>
      </c>
      <c r="G188" s="19">
        <v>0</v>
      </c>
      <c r="H188" s="82">
        <v>1</v>
      </c>
      <c r="I188" s="82">
        <v>0.5</v>
      </c>
      <c r="J188" s="144" t="s">
        <v>781</v>
      </c>
      <c r="K188" s="125" t="s">
        <v>103</v>
      </c>
    </row>
    <row r="189" spans="1:11" ht="120" customHeight="1">
      <c r="A189" s="276"/>
      <c r="B189" s="125" t="s">
        <v>104</v>
      </c>
      <c r="C189" s="125" t="s">
        <v>105</v>
      </c>
      <c r="D189" s="125" t="s">
        <v>117</v>
      </c>
      <c r="E189" s="34" t="s">
        <v>417</v>
      </c>
      <c r="F189" s="125" t="s">
        <v>543</v>
      </c>
      <c r="G189" s="19">
        <v>0</v>
      </c>
      <c r="H189" s="82">
        <v>1</v>
      </c>
      <c r="I189" s="82">
        <v>0.5</v>
      </c>
      <c r="J189" s="151" t="s">
        <v>782</v>
      </c>
      <c r="K189" s="125" t="s">
        <v>103</v>
      </c>
    </row>
    <row r="190" spans="1:11" ht="144" customHeight="1">
      <c r="A190" s="276"/>
      <c r="B190" s="125"/>
      <c r="C190" s="125" t="s">
        <v>106</v>
      </c>
      <c r="D190" s="125" t="s">
        <v>107</v>
      </c>
      <c r="E190" s="70" t="s">
        <v>544</v>
      </c>
      <c r="F190" s="125" t="s">
        <v>704</v>
      </c>
      <c r="G190" s="19">
        <v>0</v>
      </c>
      <c r="H190" s="82">
        <v>1</v>
      </c>
      <c r="I190" s="82">
        <v>0</v>
      </c>
      <c r="J190" s="23" t="s">
        <v>783</v>
      </c>
      <c r="K190" s="125" t="s">
        <v>330</v>
      </c>
    </row>
    <row r="191" spans="1:11" ht="128.25" customHeight="1">
      <c r="A191" s="276"/>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76"/>
      <c r="B192" s="262" t="s">
        <v>112</v>
      </c>
      <c r="C192" s="262" t="s">
        <v>113</v>
      </c>
      <c r="D192" s="125" t="s">
        <v>114</v>
      </c>
      <c r="E192" s="66">
        <v>1</v>
      </c>
      <c r="F192" s="125" t="s">
        <v>705</v>
      </c>
      <c r="G192" s="19">
        <v>0</v>
      </c>
      <c r="H192" s="82">
        <v>1</v>
      </c>
      <c r="I192" s="82">
        <v>0.5</v>
      </c>
      <c r="J192" s="144" t="s">
        <v>786</v>
      </c>
      <c r="K192" s="126" t="s">
        <v>545</v>
      </c>
    </row>
    <row r="193" spans="1:11" s="8" customFormat="1" ht="132">
      <c r="A193" s="125"/>
      <c r="B193" s="262"/>
      <c r="C193" s="262"/>
      <c r="D193" s="125" t="s">
        <v>115</v>
      </c>
      <c r="E193" s="27">
        <v>1</v>
      </c>
      <c r="F193" s="86" t="s">
        <v>546</v>
      </c>
      <c r="G193" s="19">
        <v>0</v>
      </c>
      <c r="H193" s="82">
        <v>1</v>
      </c>
      <c r="I193" s="82">
        <v>0.5</v>
      </c>
      <c r="J193" s="158" t="s">
        <v>787</v>
      </c>
      <c r="K193" s="126" t="s">
        <v>474</v>
      </c>
    </row>
    <row r="194" spans="1:11" s="8" customFormat="1" ht="48" customHeight="1">
      <c r="A194" s="281"/>
      <c r="B194" s="126" t="s">
        <v>66</v>
      </c>
      <c r="C194" s="55" t="s">
        <v>67</v>
      </c>
      <c r="D194" s="128" t="s">
        <v>68</v>
      </c>
      <c r="E194" s="82">
        <v>1</v>
      </c>
      <c r="F194" s="86" t="s">
        <v>547</v>
      </c>
      <c r="G194" s="19">
        <v>0</v>
      </c>
      <c r="H194" s="82">
        <v>1</v>
      </c>
      <c r="I194" s="82">
        <v>0.5</v>
      </c>
      <c r="J194" s="159" t="s">
        <v>788</v>
      </c>
      <c r="K194" s="125" t="s">
        <v>103</v>
      </c>
    </row>
    <row r="195" spans="1:11" ht="60">
      <c r="A195" s="281"/>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75" t="s">
        <v>326</v>
      </c>
      <c r="B197" s="275"/>
      <c r="C197" s="275"/>
      <c r="D197" s="275"/>
      <c r="E197" s="275"/>
      <c r="F197" s="275"/>
      <c r="G197" s="275"/>
      <c r="H197" s="275"/>
      <c r="I197" s="275"/>
      <c r="J197" s="275"/>
      <c r="K197" s="275"/>
    </row>
    <row r="198" spans="1:11" s="33" customFormat="1" ht="35.25" customHeight="1">
      <c r="A198" s="46" t="s">
        <v>477</v>
      </c>
      <c r="B198" s="261" t="s">
        <v>479</v>
      </c>
      <c r="C198" s="261" t="s">
        <v>514</v>
      </c>
      <c r="D198" s="261" t="s">
        <v>3</v>
      </c>
      <c r="E198" s="261" t="s">
        <v>528</v>
      </c>
      <c r="F198" s="261"/>
      <c r="G198" s="316" t="s">
        <v>515</v>
      </c>
      <c r="H198" s="323"/>
      <c r="I198" s="323"/>
      <c r="J198" s="317"/>
      <c r="K198" s="261" t="s">
        <v>394</v>
      </c>
    </row>
    <row r="199" spans="1:11" s="33" customFormat="1" ht="36">
      <c r="A199" s="75" t="s">
        <v>478</v>
      </c>
      <c r="B199" s="261"/>
      <c r="C199" s="261"/>
      <c r="D199" s="261"/>
      <c r="E199" s="124" t="s">
        <v>392</v>
      </c>
      <c r="F199" s="124" t="s">
        <v>391</v>
      </c>
      <c r="G199" s="3" t="s">
        <v>516</v>
      </c>
      <c r="H199" s="3" t="s">
        <v>517</v>
      </c>
      <c r="I199" s="3" t="s">
        <v>396</v>
      </c>
      <c r="J199" s="3" t="s">
        <v>391</v>
      </c>
      <c r="K199" s="261"/>
    </row>
    <row r="200" spans="1:11" ht="54" customHeight="1">
      <c r="A200" s="279" t="s">
        <v>242</v>
      </c>
      <c r="B200" s="4" t="s">
        <v>74</v>
      </c>
      <c r="C200" s="125" t="s">
        <v>575</v>
      </c>
      <c r="D200" s="125" t="s">
        <v>576</v>
      </c>
      <c r="E200" s="131">
        <v>1</v>
      </c>
      <c r="F200" s="56" t="s">
        <v>577</v>
      </c>
      <c r="G200" s="131">
        <v>0</v>
      </c>
      <c r="H200" s="131">
        <v>1</v>
      </c>
      <c r="I200" s="131"/>
      <c r="J200" s="131"/>
      <c r="K200" s="54" t="s">
        <v>578</v>
      </c>
    </row>
    <row r="201" spans="1:11" ht="54" customHeight="1">
      <c r="A201" s="280"/>
      <c r="B201" s="125" t="s">
        <v>75</v>
      </c>
      <c r="C201" s="125" t="s">
        <v>118</v>
      </c>
      <c r="D201" s="125" t="s">
        <v>270</v>
      </c>
      <c r="E201" s="132" t="s">
        <v>579</v>
      </c>
      <c r="F201" s="125"/>
      <c r="G201" s="134">
        <v>0</v>
      </c>
      <c r="H201" s="132">
        <v>1</v>
      </c>
      <c r="I201" s="125"/>
      <c r="J201" s="125"/>
      <c r="K201" s="54" t="s">
        <v>578</v>
      </c>
    </row>
    <row r="202" spans="1:11" ht="70.5" customHeight="1">
      <c r="A202" s="280"/>
      <c r="B202" s="125" t="s">
        <v>76</v>
      </c>
      <c r="C202" s="125" t="s">
        <v>77</v>
      </c>
      <c r="D202" s="125" t="s">
        <v>580</v>
      </c>
      <c r="E202" s="132" t="s">
        <v>581</v>
      </c>
      <c r="F202" s="125" t="s">
        <v>582</v>
      </c>
      <c r="G202" s="134">
        <v>0</v>
      </c>
      <c r="H202" s="132">
        <v>1</v>
      </c>
      <c r="I202" s="125"/>
      <c r="J202" s="125"/>
      <c r="K202" s="54" t="s">
        <v>578</v>
      </c>
    </row>
    <row r="203" spans="1:11" ht="52.5" customHeight="1">
      <c r="A203" s="280"/>
      <c r="B203" s="262" t="s">
        <v>119</v>
      </c>
      <c r="C203" s="125" t="s">
        <v>79</v>
      </c>
      <c r="D203" s="125" t="s">
        <v>583</v>
      </c>
      <c r="E203" s="132" t="s">
        <v>584</v>
      </c>
      <c r="F203" s="125" t="s">
        <v>585</v>
      </c>
      <c r="G203" s="134">
        <v>0</v>
      </c>
      <c r="H203" s="132">
        <v>1</v>
      </c>
      <c r="I203" s="132"/>
      <c r="J203" s="132"/>
      <c r="K203" s="54" t="s">
        <v>78</v>
      </c>
    </row>
    <row r="204" spans="1:11" ht="103.5" customHeight="1">
      <c r="A204" s="280"/>
      <c r="B204" s="271"/>
      <c r="C204" s="125" t="s">
        <v>344</v>
      </c>
      <c r="D204" s="125" t="s">
        <v>586</v>
      </c>
      <c r="E204" s="19">
        <f>1000/5000</f>
        <v>0.2</v>
      </c>
      <c r="F204" s="125" t="s">
        <v>587</v>
      </c>
      <c r="G204" s="132">
        <v>0.8</v>
      </c>
      <c r="H204" s="132">
        <v>1</v>
      </c>
      <c r="I204" s="132"/>
      <c r="J204" s="132"/>
      <c r="K204" s="54" t="s">
        <v>78</v>
      </c>
    </row>
    <row r="205" spans="1:11" ht="72">
      <c r="A205" s="280"/>
      <c r="B205" s="125" t="s">
        <v>80</v>
      </c>
      <c r="C205" s="125" t="s">
        <v>81</v>
      </c>
      <c r="D205" s="125" t="s">
        <v>590</v>
      </c>
      <c r="E205" s="132">
        <v>1</v>
      </c>
      <c r="F205" s="125"/>
      <c r="G205" s="134">
        <v>0</v>
      </c>
      <c r="H205" s="132">
        <v>1</v>
      </c>
      <c r="I205" s="132"/>
      <c r="J205" s="132"/>
      <c r="K205" s="54" t="s">
        <v>78</v>
      </c>
    </row>
    <row r="206" spans="1:11" ht="165.75" customHeight="1">
      <c r="A206" s="280"/>
      <c r="B206" s="125" t="s">
        <v>82</v>
      </c>
      <c r="C206" s="125" t="s">
        <v>83</v>
      </c>
      <c r="D206" s="125" t="s">
        <v>588</v>
      </c>
      <c r="E206" s="132">
        <v>1</v>
      </c>
      <c r="F206" s="125" t="s">
        <v>591</v>
      </c>
      <c r="G206" s="134">
        <v>0</v>
      </c>
      <c r="H206" s="132">
        <v>1</v>
      </c>
      <c r="I206" s="125"/>
      <c r="J206" s="125"/>
      <c r="K206" s="54" t="s">
        <v>578</v>
      </c>
    </row>
    <row r="207" spans="1:11" ht="64.5" customHeight="1">
      <c r="A207" s="280"/>
      <c r="B207" s="126" t="s">
        <v>66</v>
      </c>
      <c r="C207" s="128" t="s">
        <v>67</v>
      </c>
      <c r="D207" s="128" t="s">
        <v>68</v>
      </c>
      <c r="E207" s="27">
        <v>0.4</v>
      </c>
      <c r="F207" s="133" t="s">
        <v>589</v>
      </c>
      <c r="G207" s="66">
        <v>0</v>
      </c>
      <c r="H207" s="27">
        <v>1</v>
      </c>
      <c r="I207" s="27"/>
      <c r="J207" s="27"/>
      <c r="K207" s="126" t="s">
        <v>69</v>
      </c>
    </row>
    <row r="208" spans="1:11" ht="59.25" customHeight="1">
      <c r="A208" s="280"/>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97" t="s">
        <v>241</v>
      </c>
      <c r="B210" s="297"/>
      <c r="C210" s="297"/>
      <c r="D210" s="297"/>
      <c r="E210" s="297"/>
      <c r="F210" s="297"/>
      <c r="G210" s="297"/>
      <c r="H210" s="297"/>
      <c r="I210" s="297"/>
      <c r="J210" s="297"/>
      <c r="K210" s="297"/>
    </row>
    <row r="211" spans="1:11" ht="27" customHeight="1">
      <c r="A211" s="282" t="s">
        <v>331</v>
      </c>
      <c r="B211" s="282"/>
      <c r="C211" s="282"/>
      <c r="D211" s="282"/>
      <c r="E211" s="282"/>
      <c r="F211" s="282"/>
      <c r="G211" s="282"/>
      <c r="H211" s="282"/>
      <c r="I211" s="282"/>
      <c r="J211" s="282"/>
      <c r="K211" s="282"/>
    </row>
    <row r="212" spans="1:11" s="33" customFormat="1" ht="35.25" customHeight="1">
      <c r="A212" s="46" t="s">
        <v>477</v>
      </c>
      <c r="B212" s="261" t="s">
        <v>479</v>
      </c>
      <c r="C212" s="261" t="s">
        <v>514</v>
      </c>
      <c r="D212" s="261" t="s">
        <v>3</v>
      </c>
      <c r="E212" s="261" t="s">
        <v>528</v>
      </c>
      <c r="F212" s="261"/>
      <c r="G212" s="316" t="s">
        <v>515</v>
      </c>
      <c r="H212" s="323"/>
      <c r="I212" s="323"/>
      <c r="J212" s="317"/>
      <c r="K212" s="261" t="s">
        <v>394</v>
      </c>
    </row>
    <row r="213" spans="1:11" s="33" customFormat="1" ht="36">
      <c r="A213" s="46" t="s">
        <v>478</v>
      </c>
      <c r="B213" s="261"/>
      <c r="C213" s="261"/>
      <c r="D213" s="261"/>
      <c r="E213" s="124" t="s">
        <v>392</v>
      </c>
      <c r="F213" s="124" t="s">
        <v>391</v>
      </c>
      <c r="G213" s="3" t="s">
        <v>516</v>
      </c>
      <c r="H213" s="3" t="s">
        <v>517</v>
      </c>
      <c r="I213" s="3" t="s">
        <v>396</v>
      </c>
      <c r="J213" s="3" t="s">
        <v>391</v>
      </c>
      <c r="K213" s="261"/>
    </row>
    <row r="214" spans="1:11" ht="96">
      <c r="A214" s="262" t="s">
        <v>242</v>
      </c>
      <c r="B214" s="125" t="s">
        <v>243</v>
      </c>
      <c r="C214" s="125" t="s">
        <v>244</v>
      </c>
      <c r="D214" s="125" t="s">
        <v>245</v>
      </c>
      <c r="E214" s="80" t="s">
        <v>451</v>
      </c>
      <c r="F214" s="125" t="s">
        <v>452</v>
      </c>
      <c r="G214" s="134">
        <v>0</v>
      </c>
      <c r="H214" s="132">
        <v>1</v>
      </c>
      <c r="I214" s="125"/>
      <c r="J214" s="125"/>
      <c r="K214" s="125" t="s">
        <v>246</v>
      </c>
    </row>
    <row r="215" spans="1:11" ht="72">
      <c r="A215" s="274"/>
      <c r="B215" s="125" t="s">
        <v>247</v>
      </c>
      <c r="C215" s="125" t="s">
        <v>248</v>
      </c>
      <c r="D215" s="125" t="s">
        <v>249</v>
      </c>
      <c r="E215" s="132">
        <v>1</v>
      </c>
      <c r="F215" s="125" t="s">
        <v>453</v>
      </c>
      <c r="G215" s="134">
        <v>0</v>
      </c>
      <c r="H215" s="132">
        <v>1</v>
      </c>
      <c r="I215" s="132"/>
      <c r="J215" s="132"/>
      <c r="K215" s="4" t="s">
        <v>127</v>
      </c>
    </row>
    <row r="216" spans="1:11" ht="48">
      <c r="A216" s="274"/>
      <c r="B216" s="125" t="s">
        <v>250</v>
      </c>
      <c r="C216" s="125" t="s">
        <v>251</v>
      </c>
      <c r="D216" s="125" t="s">
        <v>252</v>
      </c>
      <c r="E216" s="132">
        <v>1</v>
      </c>
      <c r="F216" s="125" t="s">
        <v>454</v>
      </c>
      <c r="G216" s="134">
        <v>0</v>
      </c>
      <c r="H216" s="132">
        <v>1</v>
      </c>
      <c r="I216" s="132"/>
      <c r="J216" s="132"/>
      <c r="K216" s="4" t="s">
        <v>253</v>
      </c>
    </row>
    <row r="217" spans="1:11" ht="60">
      <c r="A217" s="274"/>
      <c r="B217" s="125" t="s">
        <v>254</v>
      </c>
      <c r="C217" s="125" t="s">
        <v>255</v>
      </c>
      <c r="D217" s="125" t="s">
        <v>256</v>
      </c>
      <c r="E217" s="81">
        <v>24927184</v>
      </c>
      <c r="F217" s="125" t="s">
        <v>627</v>
      </c>
      <c r="G217" s="134">
        <v>0</v>
      </c>
      <c r="H217" s="132">
        <v>1</v>
      </c>
      <c r="I217" s="81"/>
      <c r="J217" s="81"/>
      <c r="K217" s="4" t="s">
        <v>127</v>
      </c>
    </row>
    <row r="218" spans="1:11" ht="62.25" customHeight="1">
      <c r="A218" s="274"/>
      <c r="B218" s="262" t="s">
        <v>257</v>
      </c>
      <c r="C218" s="125" t="s">
        <v>258</v>
      </c>
      <c r="D218" s="125" t="s">
        <v>259</v>
      </c>
      <c r="E218" s="134">
        <v>220</v>
      </c>
      <c r="F218" s="125" t="s">
        <v>626</v>
      </c>
      <c r="G218" s="134">
        <v>0</v>
      </c>
      <c r="H218" s="132">
        <v>1</v>
      </c>
      <c r="I218" s="125"/>
      <c r="J218" s="125"/>
      <c r="K218" s="4" t="s">
        <v>260</v>
      </c>
    </row>
    <row r="219" spans="1:11" ht="64.5" customHeight="1">
      <c r="A219" s="274"/>
      <c r="B219" s="262"/>
      <c r="C219" s="125" t="s">
        <v>261</v>
      </c>
      <c r="D219" s="125" t="s">
        <v>262</v>
      </c>
      <c r="E219" s="132">
        <v>0.4</v>
      </c>
      <c r="F219" s="125" t="s">
        <v>455</v>
      </c>
      <c r="G219" s="134">
        <v>0</v>
      </c>
      <c r="H219" s="132">
        <v>0.7</v>
      </c>
      <c r="I219" s="132"/>
      <c r="J219" s="132"/>
      <c r="K219" s="4" t="s">
        <v>263</v>
      </c>
    </row>
    <row r="220" spans="1:11" ht="47.25" customHeight="1">
      <c r="A220" s="274"/>
      <c r="B220" s="125" t="s">
        <v>264</v>
      </c>
      <c r="C220" s="125" t="s">
        <v>265</v>
      </c>
      <c r="D220" s="125" t="s">
        <v>266</v>
      </c>
      <c r="E220" s="132">
        <v>0.7</v>
      </c>
      <c r="F220" s="125" t="s">
        <v>456</v>
      </c>
      <c r="G220" s="134">
        <v>0</v>
      </c>
      <c r="H220" s="132">
        <v>0.7</v>
      </c>
      <c r="I220" s="132"/>
      <c r="J220" s="132"/>
      <c r="K220" s="4" t="s">
        <v>267</v>
      </c>
    </row>
    <row r="221" spans="1:11" ht="61.5" customHeight="1">
      <c r="A221" s="274"/>
      <c r="B221" s="126" t="s">
        <v>66</v>
      </c>
      <c r="C221" s="128" t="s">
        <v>67</v>
      </c>
      <c r="D221" s="128" t="s">
        <v>68</v>
      </c>
      <c r="E221" s="27">
        <v>0.5</v>
      </c>
      <c r="F221" s="125" t="s">
        <v>457</v>
      </c>
      <c r="G221" s="66">
        <v>0</v>
      </c>
      <c r="H221" s="27">
        <v>1</v>
      </c>
      <c r="I221" s="27"/>
      <c r="J221" s="27"/>
      <c r="K221" s="126" t="s">
        <v>69</v>
      </c>
    </row>
    <row r="222" spans="1:11" ht="60">
      <c r="A222" s="274"/>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326" t="s">
        <v>670</v>
      </c>
      <c r="B225" s="326"/>
      <c r="C225" s="326"/>
      <c r="D225" s="326"/>
      <c r="E225" s="326"/>
      <c r="F225" s="326"/>
      <c r="G225" s="326"/>
      <c r="H225" s="326"/>
      <c r="I225" s="326"/>
      <c r="J225" s="326"/>
      <c r="K225" s="326"/>
    </row>
    <row r="226" spans="1:11" s="33" customFormat="1" ht="37.5" customHeight="1">
      <c r="A226" s="273" t="s">
        <v>1</v>
      </c>
      <c r="B226" s="261" t="s">
        <v>2</v>
      </c>
      <c r="C226" s="261" t="s">
        <v>527</v>
      </c>
      <c r="D226" s="284" t="s">
        <v>3</v>
      </c>
      <c r="E226" s="261" t="s">
        <v>528</v>
      </c>
      <c r="F226" s="261"/>
      <c r="G226" s="316" t="s">
        <v>515</v>
      </c>
      <c r="H226" s="323"/>
      <c r="I226" s="323"/>
      <c r="J226" s="317"/>
      <c r="K226" s="261" t="s">
        <v>5</v>
      </c>
    </row>
    <row r="227" spans="1:11" s="33" customFormat="1" ht="36">
      <c r="A227" s="273"/>
      <c r="B227" s="261"/>
      <c r="C227" s="261"/>
      <c r="D227" s="284"/>
      <c r="E227" s="124" t="s">
        <v>392</v>
      </c>
      <c r="F227" s="124" t="s">
        <v>391</v>
      </c>
      <c r="G227" s="3" t="s">
        <v>516</v>
      </c>
      <c r="H227" s="3" t="s">
        <v>517</v>
      </c>
      <c r="I227" s="3" t="s">
        <v>396</v>
      </c>
      <c r="J227" s="3" t="s">
        <v>391</v>
      </c>
      <c r="K227" s="261"/>
    </row>
    <row r="228" spans="1:11" ht="391.5" customHeight="1">
      <c r="A228" s="262" t="s">
        <v>120</v>
      </c>
      <c r="B228" s="262" t="s">
        <v>121</v>
      </c>
      <c r="C228" s="262" t="s">
        <v>332</v>
      </c>
      <c r="D228" s="125" t="s">
        <v>122</v>
      </c>
      <c r="E228" s="128" t="s">
        <v>722</v>
      </c>
      <c r="F228" s="137" t="s">
        <v>720</v>
      </c>
      <c r="G228" s="134">
        <v>0</v>
      </c>
      <c r="H228" s="132">
        <v>1</v>
      </c>
      <c r="I228" s="134"/>
      <c r="J228" s="134"/>
      <c r="K228" s="125" t="s">
        <v>123</v>
      </c>
    </row>
    <row r="229" spans="1:11" ht="234" customHeight="1">
      <c r="A229" s="274"/>
      <c r="B229" s="262"/>
      <c r="C229" s="262"/>
      <c r="D229" s="125" t="s">
        <v>468</v>
      </c>
      <c r="E229" s="77">
        <v>86</v>
      </c>
      <c r="F229" s="133" t="s">
        <v>593</v>
      </c>
      <c r="G229" s="77">
        <v>0</v>
      </c>
      <c r="H229" s="131"/>
      <c r="I229" s="134"/>
      <c r="J229" s="134"/>
      <c r="K229" s="125" t="s">
        <v>123</v>
      </c>
    </row>
    <row r="230" spans="1:11" ht="62.25" customHeight="1">
      <c r="A230" s="274"/>
      <c r="B230" s="271"/>
      <c r="C230" s="271"/>
      <c r="D230" s="125" t="s">
        <v>374</v>
      </c>
      <c r="E230" s="77">
        <v>1</v>
      </c>
      <c r="F230" s="133" t="s">
        <v>592</v>
      </c>
      <c r="G230" s="77">
        <v>0</v>
      </c>
      <c r="H230" s="77">
        <v>4</v>
      </c>
      <c r="I230" s="133"/>
      <c r="J230" s="133"/>
      <c r="K230" s="125" t="s">
        <v>123</v>
      </c>
    </row>
    <row r="231" spans="1:11" ht="183.75" customHeight="1">
      <c r="A231" s="274"/>
      <c r="B231" s="271"/>
      <c r="C231" s="271"/>
      <c r="D231" s="125" t="s">
        <v>333</v>
      </c>
      <c r="E231" s="77">
        <v>1</v>
      </c>
      <c r="F231" s="133" t="s">
        <v>721</v>
      </c>
      <c r="G231" s="77">
        <v>0</v>
      </c>
      <c r="H231" s="77">
        <v>1</v>
      </c>
      <c r="I231" s="133"/>
      <c r="J231" s="133"/>
      <c r="K231" s="125" t="s">
        <v>123</v>
      </c>
    </row>
    <row r="232" spans="1:11" ht="58.5" customHeight="1">
      <c r="A232" s="274"/>
      <c r="B232" s="133" t="s">
        <v>66</v>
      </c>
      <c r="C232" s="56" t="s">
        <v>67</v>
      </c>
      <c r="D232" s="56" t="s">
        <v>68</v>
      </c>
      <c r="E232" s="78">
        <v>1</v>
      </c>
      <c r="F232" s="133" t="s">
        <v>460</v>
      </c>
      <c r="G232" s="79">
        <v>0</v>
      </c>
      <c r="H232" s="78">
        <v>1</v>
      </c>
      <c r="I232" s="78"/>
      <c r="J232" s="78"/>
      <c r="K232" s="125" t="s">
        <v>123</v>
      </c>
    </row>
    <row r="233" spans="1:11" ht="120">
      <c r="A233" s="274"/>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60" t="s">
        <v>327</v>
      </c>
      <c r="B236" s="260"/>
      <c r="C236" s="260"/>
      <c r="D236" s="260"/>
      <c r="E236" s="260"/>
      <c r="F236" s="260"/>
      <c r="G236" s="260"/>
      <c r="H236" s="260"/>
      <c r="I236" s="260"/>
      <c r="J236" s="260"/>
      <c r="K236" s="260"/>
    </row>
    <row r="237" spans="1:11" s="33" customFormat="1" ht="35.25" customHeight="1">
      <c r="A237" s="46" t="s">
        <v>477</v>
      </c>
      <c r="B237" s="261" t="s">
        <v>479</v>
      </c>
      <c r="C237" s="261" t="s">
        <v>514</v>
      </c>
      <c r="D237" s="261" t="s">
        <v>3</v>
      </c>
      <c r="E237" s="261" t="s">
        <v>528</v>
      </c>
      <c r="F237" s="261"/>
      <c r="G237" s="316" t="s">
        <v>515</v>
      </c>
      <c r="H237" s="323"/>
      <c r="I237" s="323"/>
      <c r="J237" s="317"/>
      <c r="K237" s="261" t="s">
        <v>394</v>
      </c>
    </row>
    <row r="238" spans="1:11" s="33" customFormat="1" ht="36">
      <c r="A238" s="46" t="s">
        <v>478</v>
      </c>
      <c r="B238" s="261"/>
      <c r="C238" s="261"/>
      <c r="D238" s="261"/>
      <c r="E238" s="124" t="s">
        <v>392</v>
      </c>
      <c r="F238" s="124" t="s">
        <v>391</v>
      </c>
      <c r="G238" s="3" t="s">
        <v>516</v>
      </c>
      <c r="H238" s="3" t="s">
        <v>517</v>
      </c>
      <c r="I238" s="3" t="s">
        <v>396</v>
      </c>
      <c r="J238" s="3" t="s">
        <v>391</v>
      </c>
      <c r="K238" s="261"/>
    </row>
    <row r="239" spans="1:11" ht="65.25" customHeight="1">
      <c r="A239" s="270" t="s">
        <v>84</v>
      </c>
      <c r="B239" s="262" t="s">
        <v>124</v>
      </c>
      <c r="C239" s="262" t="s">
        <v>125</v>
      </c>
      <c r="D239" s="19" t="s">
        <v>126</v>
      </c>
      <c r="E239" s="38">
        <v>179</v>
      </c>
      <c r="F239" s="133" t="s">
        <v>462</v>
      </c>
      <c r="G239" s="131">
        <v>0</v>
      </c>
      <c r="H239" s="131" t="s">
        <v>129</v>
      </c>
      <c r="I239" s="131"/>
      <c r="J239" s="131"/>
      <c r="K239" s="136" t="s">
        <v>127</v>
      </c>
    </row>
    <row r="240" spans="1:11" ht="42" customHeight="1">
      <c r="A240" s="270"/>
      <c r="B240" s="262"/>
      <c r="C240" s="262"/>
      <c r="D240" s="128" t="s">
        <v>128</v>
      </c>
      <c r="E240" s="19">
        <v>1</v>
      </c>
      <c r="F240" s="133" t="s">
        <v>463</v>
      </c>
      <c r="G240" s="131">
        <v>0</v>
      </c>
      <c r="H240" s="19">
        <v>1</v>
      </c>
      <c r="I240" s="19"/>
      <c r="J240" s="19"/>
      <c r="K240" s="136" t="s">
        <v>127</v>
      </c>
    </row>
    <row r="241" spans="1:11" ht="40.5" customHeight="1">
      <c r="A241" s="270"/>
      <c r="B241" s="126" t="s">
        <v>66</v>
      </c>
      <c r="C241" s="128" t="s">
        <v>67</v>
      </c>
      <c r="D241" s="128" t="s">
        <v>68</v>
      </c>
      <c r="E241" s="27">
        <v>1</v>
      </c>
      <c r="F241" s="133" t="s">
        <v>464</v>
      </c>
      <c r="G241" s="66">
        <v>0</v>
      </c>
      <c r="H241" s="27">
        <v>1</v>
      </c>
      <c r="I241" s="27"/>
      <c r="J241" s="27"/>
      <c r="K241" s="136" t="s">
        <v>127</v>
      </c>
    </row>
    <row r="242" spans="1:11" ht="60">
      <c r="A242" s="270"/>
      <c r="B242" s="126" t="s">
        <v>70</v>
      </c>
      <c r="C242" s="128" t="s">
        <v>71</v>
      </c>
      <c r="D242" s="128" t="s">
        <v>72</v>
      </c>
      <c r="E242" s="19">
        <v>1</v>
      </c>
      <c r="F242" s="133" t="s">
        <v>465</v>
      </c>
      <c r="G242" s="66">
        <v>0</v>
      </c>
      <c r="H242" s="27">
        <v>1</v>
      </c>
      <c r="I242" s="27"/>
      <c r="J242" s="27"/>
      <c r="K242" s="136" t="s">
        <v>127</v>
      </c>
    </row>
    <row r="243" spans="8:11" ht="12.75">
      <c r="H243" s="329" t="s">
        <v>657</v>
      </c>
      <c r="I243" s="329"/>
      <c r="J243" s="329"/>
      <c r="K243" s="329"/>
    </row>
    <row r="244" ht="12">
      <c r="A244" s="1" t="s">
        <v>623</v>
      </c>
    </row>
    <row r="248" spans="1:2" ht="12">
      <c r="A248" s="272" t="s">
        <v>714</v>
      </c>
      <c r="B248" s="272"/>
    </row>
    <row r="249" spans="1:2" ht="12">
      <c r="A249" s="269" t="s">
        <v>715</v>
      </c>
      <c r="B249" s="269"/>
    </row>
  </sheetData>
  <sheetProtection/>
  <mergeCells count="182">
    <mergeCell ref="A249:B249"/>
    <mergeCell ref="K237:K238"/>
    <mergeCell ref="A239:A242"/>
    <mergeCell ref="B239:B240"/>
    <mergeCell ref="C239:C240"/>
    <mergeCell ref="H243:K243"/>
    <mergeCell ref="A248:B248"/>
    <mergeCell ref="K226:K227"/>
    <mergeCell ref="A228:A233"/>
    <mergeCell ref="B228:B231"/>
    <mergeCell ref="C228:C231"/>
    <mergeCell ref="A236:K236"/>
    <mergeCell ref="B237:B238"/>
    <mergeCell ref="C237:C238"/>
    <mergeCell ref="D237:D238"/>
    <mergeCell ref="E237:F237"/>
    <mergeCell ref="G237:J237"/>
    <mergeCell ref="K212:K213"/>
    <mergeCell ref="A214:A222"/>
    <mergeCell ref="B218:B219"/>
    <mergeCell ref="A225:K225"/>
    <mergeCell ref="A226:A227"/>
    <mergeCell ref="B226:B227"/>
    <mergeCell ref="C226:C227"/>
    <mergeCell ref="D226:D227"/>
    <mergeCell ref="E226:F226"/>
    <mergeCell ref="G226:J226"/>
    <mergeCell ref="K198:K199"/>
    <mergeCell ref="A200:A208"/>
    <mergeCell ref="B203:B204"/>
    <mergeCell ref="A210:K210"/>
    <mergeCell ref="A211:K211"/>
    <mergeCell ref="B212:B213"/>
    <mergeCell ref="C212:C213"/>
    <mergeCell ref="D212:D213"/>
    <mergeCell ref="E212:F212"/>
    <mergeCell ref="G212:J212"/>
    <mergeCell ref="C192:C193"/>
    <mergeCell ref="A194:A195"/>
    <mergeCell ref="A184:A192"/>
    <mergeCell ref="B192:B193"/>
    <mergeCell ref="A197:K197"/>
    <mergeCell ref="B198:B199"/>
    <mergeCell ref="C198:C199"/>
    <mergeCell ref="D198:D199"/>
    <mergeCell ref="E198:F198"/>
    <mergeCell ref="G198:J198"/>
    <mergeCell ref="A163:A173"/>
    <mergeCell ref="B166:B167"/>
    <mergeCell ref="C166:C167"/>
    <mergeCell ref="A174:A178"/>
    <mergeCell ref="A180:K180"/>
    <mergeCell ref="D182:D183"/>
    <mergeCell ref="E182:F182"/>
    <mergeCell ref="K182:K183"/>
    <mergeCell ref="G182:J182"/>
    <mergeCell ref="A181:K181"/>
    <mergeCell ref="B182:B183"/>
    <mergeCell ref="C182:C183"/>
    <mergeCell ref="B154:B155"/>
    <mergeCell ref="C154:C155"/>
    <mergeCell ref="D154:D155"/>
    <mergeCell ref="E154:F154"/>
    <mergeCell ref="K154:K155"/>
    <mergeCell ref="G154:J154"/>
    <mergeCell ref="A156:A162"/>
    <mergeCell ref="A152:K152"/>
    <mergeCell ref="A135:A145"/>
    <mergeCell ref="H135:H136"/>
    <mergeCell ref="I135:I136"/>
    <mergeCell ref="K135:K136"/>
    <mergeCell ref="A153:K153"/>
    <mergeCell ref="E139:E140"/>
    <mergeCell ref="G139:G140"/>
    <mergeCell ref="I139:I140"/>
    <mergeCell ref="K139:K140"/>
    <mergeCell ref="B141:B144"/>
    <mergeCell ref="A146:A151"/>
    <mergeCell ref="B146:B150"/>
    <mergeCell ref="H139:H140"/>
    <mergeCell ref="B139:B140"/>
    <mergeCell ref="C139:C140"/>
    <mergeCell ref="D139:D140"/>
    <mergeCell ref="B135:B136"/>
    <mergeCell ref="C135:C136"/>
    <mergeCell ref="D135:D136"/>
    <mergeCell ref="E135:E136"/>
    <mergeCell ref="G135:G136"/>
    <mergeCell ref="B137:B138"/>
    <mergeCell ref="A130:K130"/>
    <mergeCell ref="A131:K131"/>
    <mergeCell ref="A132:K132"/>
    <mergeCell ref="B133:B134"/>
    <mergeCell ref="C133:C134"/>
    <mergeCell ref="D133:D134"/>
    <mergeCell ref="E133:F133"/>
    <mergeCell ref="K133:K134"/>
    <mergeCell ref="G133:J133"/>
    <mergeCell ref="K103:K104"/>
    <mergeCell ref="A117:A129"/>
    <mergeCell ref="B117:B119"/>
    <mergeCell ref="C117:C119"/>
    <mergeCell ref="B125:B126"/>
    <mergeCell ref="A105:A111"/>
    <mergeCell ref="B105:B109"/>
    <mergeCell ref="C105:C108"/>
    <mergeCell ref="A113:K113"/>
    <mergeCell ref="A114:K114"/>
    <mergeCell ref="G115:J115"/>
    <mergeCell ref="B115:B116"/>
    <mergeCell ref="C115:C116"/>
    <mergeCell ref="D115:D116"/>
    <mergeCell ref="E115:F115"/>
    <mergeCell ref="K115:K116"/>
    <mergeCell ref="A91:A98"/>
    <mergeCell ref="B91:B93"/>
    <mergeCell ref="A99:A100"/>
    <mergeCell ref="A101:K101"/>
    <mergeCell ref="A102:K102"/>
    <mergeCell ref="B103:B104"/>
    <mergeCell ref="C103:C104"/>
    <mergeCell ref="D103:D104"/>
    <mergeCell ref="E103:F103"/>
    <mergeCell ref="G103:J103"/>
    <mergeCell ref="A81:A85"/>
    <mergeCell ref="A87:K87"/>
    <mergeCell ref="A88:K88"/>
    <mergeCell ref="B89:B90"/>
    <mergeCell ref="C89:C90"/>
    <mergeCell ref="D89:D90"/>
    <mergeCell ref="E89:F89"/>
    <mergeCell ref="K89:K90"/>
    <mergeCell ref="G89:J89"/>
    <mergeCell ref="A75:K75"/>
    <mergeCell ref="A76:K76"/>
    <mergeCell ref="A77:K78"/>
    <mergeCell ref="B79:B80"/>
    <mergeCell ref="C79:C80"/>
    <mergeCell ref="D79:D80"/>
    <mergeCell ref="E79:F79"/>
    <mergeCell ref="K79:K80"/>
    <mergeCell ref="G79:J79"/>
    <mergeCell ref="A57:A58"/>
    <mergeCell ref="B57:B58"/>
    <mergeCell ref="A61:A62"/>
    <mergeCell ref="A63:A64"/>
    <mergeCell ref="A66:A74"/>
    <mergeCell ref="B68:B69"/>
    <mergeCell ref="A48:A51"/>
    <mergeCell ref="A52:K52"/>
    <mergeCell ref="A53:K53"/>
    <mergeCell ref="A54:K54"/>
    <mergeCell ref="B55:B56"/>
    <mergeCell ref="C55:C56"/>
    <mergeCell ref="D55:D56"/>
    <mergeCell ref="E55:F55"/>
    <mergeCell ref="K55:K56"/>
    <mergeCell ref="G55:J55"/>
    <mergeCell ref="A22:A34"/>
    <mergeCell ref="B23:B24"/>
    <mergeCell ref="B26:B27"/>
    <mergeCell ref="B28:B32"/>
    <mergeCell ref="B33:B34"/>
    <mergeCell ref="A35:A47"/>
    <mergeCell ref="B36:B39"/>
    <mergeCell ref="B41:B42"/>
    <mergeCell ref="B43:B47"/>
    <mergeCell ref="A6:A21"/>
    <mergeCell ref="F6:F7"/>
    <mergeCell ref="B8:B12"/>
    <mergeCell ref="B13:B14"/>
    <mergeCell ref="B15:B16"/>
    <mergeCell ref="B17:B21"/>
    <mergeCell ref="A1:K1"/>
    <mergeCell ref="A2:K2"/>
    <mergeCell ref="A3:K3"/>
    <mergeCell ref="B4:B5"/>
    <mergeCell ref="C4:C5"/>
    <mergeCell ref="D4:D5"/>
    <mergeCell ref="E4:F4"/>
    <mergeCell ref="G4:J4"/>
    <mergeCell ref="K4:K5"/>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T227"/>
  <sheetViews>
    <sheetView tabSelected="1" zoomScale="96" zoomScaleNormal="96" zoomScalePageLayoutView="0" workbookViewId="0" topLeftCell="A100">
      <selection activeCell="E100" sqref="E100"/>
    </sheetView>
  </sheetViews>
  <sheetFormatPr defaultColWidth="11.421875" defaultRowHeight="15"/>
  <cols>
    <col min="1" max="1" width="21.8515625" style="209" customWidth="1"/>
    <col min="2" max="2" width="19.7109375" style="209" customWidth="1"/>
    <col min="3" max="3" width="32.140625" style="211" customWidth="1"/>
    <col min="4" max="4" width="20.140625" style="211" customWidth="1"/>
    <col min="5" max="6" width="7.28125" style="195" customWidth="1"/>
    <col min="7" max="7" width="7.28125" style="227" customWidth="1"/>
    <col min="8" max="8" width="40.421875" style="227" customWidth="1"/>
    <col min="9" max="9" width="19.57421875" style="195" customWidth="1"/>
    <col min="10" max="10" width="21.8515625" style="209" customWidth="1"/>
    <col min="11" max="11" width="22.140625" style="216" customWidth="1"/>
    <col min="12" max="12" width="9.28125" style="209" customWidth="1"/>
    <col min="13" max="13" width="8.28125" style="209" customWidth="1"/>
    <col min="14" max="16384" width="11.421875" style="209" customWidth="1"/>
  </cols>
  <sheetData>
    <row r="1" spans="1:13" ht="33" customHeight="1">
      <c r="A1" s="385"/>
      <c r="B1" s="386"/>
      <c r="C1" s="379" t="s">
        <v>1118</v>
      </c>
      <c r="D1" s="379"/>
      <c r="E1" s="379"/>
      <c r="F1" s="379"/>
      <c r="G1" s="379"/>
      <c r="H1" s="379"/>
      <c r="I1" s="379"/>
      <c r="J1" s="379"/>
      <c r="K1" s="384" t="s">
        <v>1264</v>
      </c>
      <c r="L1" s="384"/>
      <c r="M1" s="384"/>
    </row>
    <row r="2" spans="1:13" ht="33" customHeight="1">
      <c r="A2" s="385"/>
      <c r="B2" s="386"/>
      <c r="C2" s="379" t="s">
        <v>1267</v>
      </c>
      <c r="D2" s="379"/>
      <c r="E2" s="379"/>
      <c r="F2" s="379"/>
      <c r="G2" s="379"/>
      <c r="H2" s="379"/>
      <c r="I2" s="379"/>
      <c r="J2" s="379"/>
      <c r="K2" s="384" t="s">
        <v>1265</v>
      </c>
      <c r="L2" s="384"/>
      <c r="M2" s="384"/>
    </row>
    <row r="3" spans="1:13" ht="39" customHeight="1">
      <c r="A3" s="387"/>
      <c r="B3" s="388"/>
      <c r="C3" s="379" t="s">
        <v>1268</v>
      </c>
      <c r="D3" s="379"/>
      <c r="E3" s="379"/>
      <c r="F3" s="379"/>
      <c r="G3" s="379"/>
      <c r="H3" s="379"/>
      <c r="I3" s="379"/>
      <c r="J3" s="379"/>
      <c r="K3" s="384" t="s">
        <v>1266</v>
      </c>
      <c r="L3" s="384"/>
      <c r="M3" s="384"/>
    </row>
    <row r="4" spans="1:13" ht="32.25" customHeight="1">
      <c r="A4" s="299" t="s">
        <v>1408</v>
      </c>
      <c r="B4" s="299"/>
      <c r="C4" s="299"/>
      <c r="D4" s="299"/>
      <c r="E4" s="299"/>
      <c r="F4" s="299"/>
      <c r="G4" s="299"/>
      <c r="H4" s="299"/>
      <c r="I4" s="299"/>
      <c r="J4" s="299"/>
      <c r="K4" s="299"/>
      <c r="L4" s="299"/>
      <c r="M4" s="299"/>
    </row>
    <row r="5" spans="1:13" ht="21" customHeight="1">
      <c r="A5" s="390" t="s">
        <v>1087</v>
      </c>
      <c r="B5" s="391"/>
      <c r="C5" s="391"/>
      <c r="D5" s="391"/>
      <c r="E5" s="391"/>
      <c r="F5" s="391"/>
      <c r="G5" s="391"/>
      <c r="H5" s="391"/>
      <c r="I5" s="391"/>
      <c r="J5" s="391"/>
      <c r="K5" s="391"/>
      <c r="L5" s="392"/>
      <c r="M5" s="392"/>
    </row>
    <row r="6" spans="1:13" ht="38.25" customHeight="1">
      <c r="A6" s="262" t="s">
        <v>1050</v>
      </c>
      <c r="B6" s="301"/>
      <c r="C6" s="301"/>
      <c r="D6" s="301"/>
      <c r="E6" s="301"/>
      <c r="F6" s="301"/>
      <c r="G6" s="301"/>
      <c r="H6" s="301"/>
      <c r="I6" s="301"/>
      <c r="J6" s="301"/>
      <c r="K6" s="301"/>
      <c r="L6" s="389"/>
      <c r="M6" s="389"/>
    </row>
    <row r="7" spans="1:13" ht="24.75" customHeight="1">
      <c r="A7" s="348" t="s">
        <v>1183</v>
      </c>
      <c r="B7" s="348" t="s">
        <v>860</v>
      </c>
      <c r="C7" s="348" t="s">
        <v>857</v>
      </c>
      <c r="D7" s="348" t="s">
        <v>858</v>
      </c>
      <c r="E7" s="348" t="s">
        <v>1048</v>
      </c>
      <c r="F7" s="348"/>
      <c r="G7" s="353" t="s">
        <v>1256</v>
      </c>
      <c r="H7" s="353"/>
      <c r="I7" s="348" t="s">
        <v>485</v>
      </c>
      <c r="J7" s="348" t="s">
        <v>1259</v>
      </c>
      <c r="K7" s="348"/>
      <c r="L7" s="348" t="s">
        <v>1260</v>
      </c>
      <c r="M7" s="348" t="s">
        <v>1261</v>
      </c>
    </row>
    <row r="8" spans="1:13" ht="35.25" customHeight="1">
      <c r="A8" s="348"/>
      <c r="B8" s="348"/>
      <c r="C8" s="348"/>
      <c r="D8" s="348"/>
      <c r="E8" s="203" t="s">
        <v>1121</v>
      </c>
      <c r="F8" s="203" t="s">
        <v>1122</v>
      </c>
      <c r="G8" s="220" t="s">
        <v>1257</v>
      </c>
      <c r="H8" s="220" t="s">
        <v>1258</v>
      </c>
      <c r="I8" s="348"/>
      <c r="J8" s="239" t="s">
        <v>1262</v>
      </c>
      <c r="K8" s="239" t="s">
        <v>1263</v>
      </c>
      <c r="L8" s="348"/>
      <c r="M8" s="348"/>
    </row>
    <row r="9" spans="1:13" ht="63" customHeight="1">
      <c r="A9" s="263" t="s">
        <v>963</v>
      </c>
      <c r="B9" s="231" t="s">
        <v>964</v>
      </c>
      <c r="C9" s="205" t="s">
        <v>1384</v>
      </c>
      <c r="D9" s="205" t="s">
        <v>965</v>
      </c>
      <c r="E9" s="233">
        <v>0</v>
      </c>
      <c r="F9" s="233">
        <v>1</v>
      </c>
      <c r="G9" s="200">
        <f>L220</f>
        <v>0.4945641056412975</v>
      </c>
      <c r="H9" s="231" t="s">
        <v>1414</v>
      </c>
      <c r="I9" s="231" t="s">
        <v>966</v>
      </c>
      <c r="J9" s="231" t="s">
        <v>1172</v>
      </c>
      <c r="K9" s="238" t="s">
        <v>1106</v>
      </c>
      <c r="L9" s="94"/>
      <c r="M9" s="94"/>
    </row>
    <row r="10" spans="1:13" ht="120.75" customHeight="1">
      <c r="A10" s="354"/>
      <c r="B10" s="231" t="s">
        <v>861</v>
      </c>
      <c r="C10" s="231" t="s">
        <v>1286</v>
      </c>
      <c r="D10" s="205" t="s">
        <v>1285</v>
      </c>
      <c r="E10" s="236">
        <v>0</v>
      </c>
      <c r="F10" s="206">
        <f>3/3</f>
        <v>1</v>
      </c>
      <c r="G10" s="16">
        <f>5/5</f>
        <v>1</v>
      </c>
      <c r="H10" s="204" t="s">
        <v>1365</v>
      </c>
      <c r="I10" s="205" t="s">
        <v>1039</v>
      </c>
      <c r="J10" s="231" t="s">
        <v>1172</v>
      </c>
      <c r="K10" s="238" t="s">
        <v>1106</v>
      </c>
      <c r="L10" s="414">
        <f>(G10+G11+G12+G15+G16+G17+G18+G19)/8</f>
        <v>0.5267857142857143</v>
      </c>
      <c r="M10" s="369">
        <v>8</v>
      </c>
    </row>
    <row r="11" spans="1:13" ht="106.5" customHeight="1">
      <c r="A11" s="354"/>
      <c r="B11" s="219" t="s">
        <v>1294</v>
      </c>
      <c r="C11" s="231" t="s">
        <v>1295</v>
      </c>
      <c r="D11" s="231" t="s">
        <v>1296</v>
      </c>
      <c r="E11" s="219">
        <v>0</v>
      </c>
      <c r="F11" s="237">
        <v>1</v>
      </c>
      <c r="G11" s="16">
        <v>0.5</v>
      </c>
      <c r="H11" s="204" t="s">
        <v>1297</v>
      </c>
      <c r="I11" s="219" t="s">
        <v>1292</v>
      </c>
      <c r="J11" s="219" t="s">
        <v>1293</v>
      </c>
      <c r="K11" s="238" t="s">
        <v>1106</v>
      </c>
      <c r="L11" s="370"/>
      <c r="M11" s="370"/>
    </row>
    <row r="12" spans="1:13" ht="307.5" customHeight="1">
      <c r="A12" s="355"/>
      <c r="B12" s="231" t="s">
        <v>1123</v>
      </c>
      <c r="C12" s="205" t="s">
        <v>1201</v>
      </c>
      <c r="D12" s="205" t="s">
        <v>967</v>
      </c>
      <c r="E12" s="232">
        <v>1</v>
      </c>
      <c r="F12" s="206">
        <f>7/7</f>
        <v>1</v>
      </c>
      <c r="G12" s="16">
        <v>0.5</v>
      </c>
      <c r="H12" s="149" t="s">
        <v>1402</v>
      </c>
      <c r="I12" s="231" t="s">
        <v>1040</v>
      </c>
      <c r="J12" s="231" t="s">
        <v>1172</v>
      </c>
      <c r="K12" s="238" t="s">
        <v>1106</v>
      </c>
      <c r="L12" s="370"/>
      <c r="M12" s="370"/>
    </row>
    <row r="13" spans="1:13" ht="24.75" customHeight="1">
      <c r="A13" s="348" t="s">
        <v>859</v>
      </c>
      <c r="B13" s="348" t="s">
        <v>860</v>
      </c>
      <c r="C13" s="348" t="s">
        <v>857</v>
      </c>
      <c r="D13" s="348" t="s">
        <v>858</v>
      </c>
      <c r="E13" s="348" t="s">
        <v>1048</v>
      </c>
      <c r="F13" s="348"/>
      <c r="G13" s="353" t="s">
        <v>1256</v>
      </c>
      <c r="H13" s="353"/>
      <c r="I13" s="348" t="s">
        <v>485</v>
      </c>
      <c r="J13" s="349" t="s">
        <v>1119</v>
      </c>
      <c r="K13" s="351" t="s">
        <v>1120</v>
      </c>
      <c r="L13" s="370"/>
      <c r="M13" s="370"/>
    </row>
    <row r="14" spans="1:13" ht="35.25" customHeight="1">
      <c r="A14" s="348"/>
      <c r="B14" s="348"/>
      <c r="C14" s="348"/>
      <c r="D14" s="348"/>
      <c r="E14" s="203" t="s">
        <v>1121</v>
      </c>
      <c r="F14" s="203" t="s">
        <v>1122</v>
      </c>
      <c r="G14" s="220" t="s">
        <v>1257</v>
      </c>
      <c r="H14" s="220" t="s">
        <v>1258</v>
      </c>
      <c r="I14" s="348"/>
      <c r="J14" s="350"/>
      <c r="K14" s="352"/>
      <c r="L14" s="370"/>
      <c r="M14" s="370"/>
    </row>
    <row r="15" spans="1:13" ht="108">
      <c r="A15" s="282" t="s">
        <v>995</v>
      </c>
      <c r="B15" s="282" t="s">
        <v>932</v>
      </c>
      <c r="C15" s="262" t="s">
        <v>939</v>
      </c>
      <c r="D15" s="231" t="s">
        <v>1287</v>
      </c>
      <c r="E15" s="236">
        <v>0</v>
      </c>
      <c r="F15" s="233">
        <f>12/12</f>
        <v>1</v>
      </c>
      <c r="G15" s="200">
        <v>0.5</v>
      </c>
      <c r="H15" s="204" t="s">
        <v>1298</v>
      </c>
      <c r="I15" s="205" t="s">
        <v>1038</v>
      </c>
      <c r="J15" s="231" t="s">
        <v>1172</v>
      </c>
      <c r="K15" s="238" t="s">
        <v>1106</v>
      </c>
      <c r="L15" s="370"/>
      <c r="M15" s="370"/>
    </row>
    <row r="16" spans="1:13" ht="72">
      <c r="A16" s="282"/>
      <c r="B16" s="282"/>
      <c r="C16" s="262"/>
      <c r="D16" s="231" t="s">
        <v>1366</v>
      </c>
      <c r="E16" s="236">
        <v>0</v>
      </c>
      <c r="F16" s="233">
        <f>6/6</f>
        <v>1</v>
      </c>
      <c r="G16" s="200">
        <f>5/7</f>
        <v>0.7142857142857143</v>
      </c>
      <c r="H16" s="204" t="s">
        <v>1299</v>
      </c>
      <c r="I16" s="205" t="s">
        <v>1105</v>
      </c>
      <c r="J16" s="231" t="s">
        <v>1172</v>
      </c>
      <c r="K16" s="238" t="s">
        <v>1106</v>
      </c>
      <c r="L16" s="370"/>
      <c r="M16" s="370"/>
    </row>
    <row r="17" spans="1:13" ht="60" customHeight="1">
      <c r="A17" s="282"/>
      <c r="B17" s="282"/>
      <c r="C17" s="205" t="s">
        <v>968</v>
      </c>
      <c r="D17" s="205" t="s">
        <v>969</v>
      </c>
      <c r="E17" s="236">
        <v>0</v>
      </c>
      <c r="F17" s="206">
        <f>16/16</f>
        <v>1</v>
      </c>
      <c r="G17" s="16">
        <v>0.5</v>
      </c>
      <c r="H17" s="204" t="s">
        <v>1353</v>
      </c>
      <c r="I17" s="205" t="s">
        <v>863</v>
      </c>
      <c r="J17" s="231" t="s">
        <v>1172</v>
      </c>
      <c r="K17" s="238" t="s">
        <v>1106</v>
      </c>
      <c r="L17" s="370"/>
      <c r="M17" s="370"/>
    </row>
    <row r="18" spans="1:13" ht="75" customHeight="1">
      <c r="A18" s="282"/>
      <c r="B18" s="282"/>
      <c r="C18" s="205" t="s">
        <v>862</v>
      </c>
      <c r="D18" s="205" t="s">
        <v>960</v>
      </c>
      <c r="E18" s="236">
        <v>0</v>
      </c>
      <c r="F18" s="206">
        <f>14/14</f>
        <v>1</v>
      </c>
      <c r="G18" s="16">
        <v>0.5</v>
      </c>
      <c r="H18" s="204" t="s">
        <v>1288</v>
      </c>
      <c r="I18" s="205" t="s">
        <v>863</v>
      </c>
      <c r="J18" s="231" t="s">
        <v>1172</v>
      </c>
      <c r="K18" s="238" t="s">
        <v>1106</v>
      </c>
      <c r="L18" s="370"/>
      <c r="M18" s="370"/>
    </row>
    <row r="19" spans="1:13" ht="48">
      <c r="A19" s="282"/>
      <c r="B19" s="282"/>
      <c r="C19" s="205" t="s">
        <v>1188</v>
      </c>
      <c r="D19" s="205" t="s">
        <v>970</v>
      </c>
      <c r="E19" s="236">
        <v>0</v>
      </c>
      <c r="F19" s="206">
        <f>1/1</f>
        <v>1</v>
      </c>
      <c r="G19" s="16">
        <v>0</v>
      </c>
      <c r="H19" s="204" t="s">
        <v>1289</v>
      </c>
      <c r="I19" s="205" t="s">
        <v>1092</v>
      </c>
      <c r="J19" s="231" t="s">
        <v>1091</v>
      </c>
      <c r="K19" s="238" t="s">
        <v>1100</v>
      </c>
      <c r="L19" s="413"/>
      <c r="M19" s="413"/>
    </row>
    <row r="20" spans="1:13" ht="21" customHeight="1">
      <c r="A20" s="372" t="s">
        <v>1088</v>
      </c>
      <c r="B20" s="373"/>
      <c r="C20" s="373"/>
      <c r="D20" s="373"/>
      <c r="E20" s="373"/>
      <c r="F20" s="373"/>
      <c r="G20" s="373"/>
      <c r="H20" s="373"/>
      <c r="I20" s="373"/>
      <c r="J20" s="373"/>
      <c r="K20" s="373"/>
      <c r="L20" s="373"/>
      <c r="M20" s="374"/>
    </row>
    <row r="21" spans="1:13" ht="28.5" customHeight="1">
      <c r="A21" s="381" t="s">
        <v>1085</v>
      </c>
      <c r="B21" s="382"/>
      <c r="C21" s="382"/>
      <c r="D21" s="382"/>
      <c r="E21" s="382"/>
      <c r="F21" s="382"/>
      <c r="G21" s="382"/>
      <c r="H21" s="382"/>
      <c r="I21" s="382"/>
      <c r="J21" s="382"/>
      <c r="K21" s="382"/>
      <c r="L21" s="382"/>
      <c r="M21" s="383"/>
    </row>
    <row r="22" spans="1:13" ht="24.75" customHeight="1">
      <c r="A22" s="348" t="s">
        <v>859</v>
      </c>
      <c r="B22" s="348" t="s">
        <v>860</v>
      </c>
      <c r="C22" s="348" t="s">
        <v>857</v>
      </c>
      <c r="D22" s="348" t="s">
        <v>858</v>
      </c>
      <c r="E22" s="348" t="s">
        <v>1048</v>
      </c>
      <c r="F22" s="348"/>
      <c r="G22" s="353" t="s">
        <v>1256</v>
      </c>
      <c r="H22" s="353"/>
      <c r="I22" s="348" t="s">
        <v>485</v>
      </c>
      <c r="J22" s="349" t="s">
        <v>1119</v>
      </c>
      <c r="K22" s="351" t="s">
        <v>1120</v>
      </c>
      <c r="L22" s="348" t="s">
        <v>1260</v>
      </c>
      <c r="M22" s="348" t="s">
        <v>1261</v>
      </c>
    </row>
    <row r="23" spans="1:13" ht="35.25" customHeight="1">
      <c r="A23" s="348"/>
      <c r="B23" s="348"/>
      <c r="C23" s="348"/>
      <c r="D23" s="348"/>
      <c r="E23" s="203" t="s">
        <v>1121</v>
      </c>
      <c r="F23" s="203" t="s">
        <v>1122</v>
      </c>
      <c r="G23" s="220" t="s">
        <v>1257</v>
      </c>
      <c r="H23" s="220" t="s">
        <v>1258</v>
      </c>
      <c r="I23" s="348"/>
      <c r="J23" s="350"/>
      <c r="K23" s="352"/>
      <c r="L23" s="348"/>
      <c r="M23" s="348"/>
    </row>
    <row r="24" spans="1:13" ht="82.5" customHeight="1">
      <c r="A24" s="262" t="s">
        <v>971</v>
      </c>
      <c r="B24" s="262" t="s">
        <v>1125</v>
      </c>
      <c r="C24" s="205" t="s">
        <v>1202</v>
      </c>
      <c r="D24" s="205" t="s">
        <v>933</v>
      </c>
      <c r="E24" s="236">
        <v>0</v>
      </c>
      <c r="F24" s="233">
        <v>1</v>
      </c>
      <c r="G24" s="200">
        <v>0.5</v>
      </c>
      <c r="H24" s="204" t="s">
        <v>1331</v>
      </c>
      <c r="I24" s="205" t="s">
        <v>1107</v>
      </c>
      <c r="J24" s="231" t="s">
        <v>1198</v>
      </c>
      <c r="K24" s="238"/>
      <c r="L24" s="361">
        <f>(G24+G25+G26+G27+G28+G29)/6</f>
        <v>0.3833333333333333</v>
      </c>
      <c r="M24" s="369">
        <v>6</v>
      </c>
    </row>
    <row r="25" spans="1:13" ht="81.75" customHeight="1">
      <c r="A25" s="262"/>
      <c r="B25" s="262"/>
      <c r="C25" s="205" t="s">
        <v>1124</v>
      </c>
      <c r="D25" s="205" t="s">
        <v>935</v>
      </c>
      <c r="E25" s="236">
        <v>0</v>
      </c>
      <c r="F25" s="206">
        <f>1/1</f>
        <v>1</v>
      </c>
      <c r="G25" s="16">
        <v>0</v>
      </c>
      <c r="H25" s="197" t="s">
        <v>1290</v>
      </c>
      <c r="I25" s="205" t="s">
        <v>934</v>
      </c>
      <c r="J25" s="231" t="s">
        <v>1198</v>
      </c>
      <c r="K25" s="238"/>
      <c r="L25" s="362"/>
      <c r="M25" s="370"/>
    </row>
    <row r="26" spans="1:13" ht="89.25" customHeight="1">
      <c r="A26" s="262"/>
      <c r="B26" s="262"/>
      <c r="C26" s="231" t="s">
        <v>1189</v>
      </c>
      <c r="D26" s="205" t="s">
        <v>1203</v>
      </c>
      <c r="E26" s="236">
        <v>0</v>
      </c>
      <c r="F26" s="233">
        <v>1</v>
      </c>
      <c r="G26" s="200">
        <v>0.5</v>
      </c>
      <c r="H26" s="197" t="s">
        <v>1291</v>
      </c>
      <c r="I26" s="205" t="s">
        <v>1190</v>
      </c>
      <c r="J26" s="231" t="s">
        <v>1198</v>
      </c>
      <c r="K26" s="238"/>
      <c r="L26" s="362"/>
      <c r="M26" s="370"/>
    </row>
    <row r="27" spans="1:13" ht="96.75" customHeight="1">
      <c r="A27" s="262"/>
      <c r="B27" s="262"/>
      <c r="C27" s="231" t="s">
        <v>1204</v>
      </c>
      <c r="D27" s="205" t="s">
        <v>1126</v>
      </c>
      <c r="E27" s="236">
        <v>0</v>
      </c>
      <c r="F27" s="233">
        <v>1</v>
      </c>
      <c r="G27" s="200">
        <v>0.3</v>
      </c>
      <c r="H27" s="197" t="s">
        <v>1300</v>
      </c>
      <c r="I27" s="205" t="s">
        <v>1205</v>
      </c>
      <c r="J27" s="231" t="s">
        <v>1174</v>
      </c>
      <c r="K27" s="238"/>
      <c r="L27" s="362"/>
      <c r="M27" s="370"/>
    </row>
    <row r="28" spans="1:13" ht="134.25" customHeight="1">
      <c r="A28" s="262"/>
      <c r="B28" s="262"/>
      <c r="C28" s="231" t="s">
        <v>943</v>
      </c>
      <c r="D28" s="205" t="s">
        <v>1206</v>
      </c>
      <c r="E28" s="236">
        <v>0</v>
      </c>
      <c r="F28" s="233">
        <v>1</v>
      </c>
      <c r="G28" s="200">
        <v>0.5</v>
      </c>
      <c r="H28" s="204" t="s">
        <v>1332</v>
      </c>
      <c r="I28" s="205" t="s">
        <v>864</v>
      </c>
      <c r="J28" s="235" t="s">
        <v>1175</v>
      </c>
      <c r="K28" s="238"/>
      <c r="L28" s="362"/>
      <c r="M28" s="370"/>
    </row>
    <row r="29" spans="1:13" ht="162.75" customHeight="1">
      <c r="A29" s="262"/>
      <c r="B29" s="231" t="s">
        <v>959</v>
      </c>
      <c r="C29" s="205" t="s">
        <v>936</v>
      </c>
      <c r="D29" s="205" t="s">
        <v>972</v>
      </c>
      <c r="E29" s="233">
        <v>0</v>
      </c>
      <c r="F29" s="233">
        <v>1</v>
      </c>
      <c r="G29" s="200">
        <v>0.5</v>
      </c>
      <c r="H29" s="204" t="s">
        <v>1377</v>
      </c>
      <c r="I29" s="205" t="s">
        <v>1176</v>
      </c>
      <c r="J29" s="231" t="s">
        <v>1198</v>
      </c>
      <c r="K29" s="238"/>
      <c r="L29" s="415"/>
      <c r="M29" s="413"/>
    </row>
    <row r="30" spans="1:13" ht="27.75" customHeight="1">
      <c r="A30" s="372" t="s">
        <v>1042</v>
      </c>
      <c r="B30" s="373"/>
      <c r="C30" s="373"/>
      <c r="D30" s="373"/>
      <c r="E30" s="373"/>
      <c r="F30" s="373"/>
      <c r="G30" s="373"/>
      <c r="H30" s="373"/>
      <c r="I30" s="373"/>
      <c r="J30" s="373"/>
      <c r="K30" s="373"/>
      <c r="L30" s="373"/>
      <c r="M30" s="374"/>
    </row>
    <row r="31" spans="1:13" s="212" customFormat="1" ht="30" customHeight="1">
      <c r="A31" s="375" t="s">
        <v>1051</v>
      </c>
      <c r="B31" s="376"/>
      <c r="C31" s="376"/>
      <c r="D31" s="376"/>
      <c r="E31" s="376"/>
      <c r="F31" s="376"/>
      <c r="G31" s="376"/>
      <c r="H31" s="376"/>
      <c r="I31" s="376"/>
      <c r="J31" s="376"/>
      <c r="K31" s="376"/>
      <c r="L31" s="376"/>
      <c r="M31" s="377"/>
    </row>
    <row r="32" spans="1:13" ht="24.75" customHeight="1">
      <c r="A32" s="324" t="s">
        <v>859</v>
      </c>
      <c r="B32" s="348" t="s">
        <v>860</v>
      </c>
      <c r="C32" s="348" t="s">
        <v>857</v>
      </c>
      <c r="D32" s="348" t="s">
        <v>858</v>
      </c>
      <c r="E32" s="348" t="s">
        <v>1048</v>
      </c>
      <c r="F32" s="348"/>
      <c r="G32" s="353" t="s">
        <v>1256</v>
      </c>
      <c r="H32" s="353"/>
      <c r="I32" s="348" t="s">
        <v>485</v>
      </c>
      <c r="J32" s="349" t="s">
        <v>1119</v>
      </c>
      <c r="K32" s="351" t="s">
        <v>1120</v>
      </c>
      <c r="L32" s="348" t="s">
        <v>1260</v>
      </c>
      <c r="M32" s="348" t="s">
        <v>1261</v>
      </c>
    </row>
    <row r="33" spans="1:13" ht="35.25" customHeight="1">
      <c r="A33" s="324"/>
      <c r="B33" s="348"/>
      <c r="C33" s="348"/>
      <c r="D33" s="348"/>
      <c r="E33" s="203" t="s">
        <v>1121</v>
      </c>
      <c r="F33" s="203" t="s">
        <v>1122</v>
      </c>
      <c r="G33" s="220" t="s">
        <v>1257</v>
      </c>
      <c r="H33" s="220" t="s">
        <v>1258</v>
      </c>
      <c r="I33" s="348"/>
      <c r="J33" s="350"/>
      <c r="K33" s="352"/>
      <c r="L33" s="348"/>
      <c r="M33" s="348"/>
    </row>
    <row r="34" spans="1:13" s="215" customFormat="1" ht="87.75" customHeight="1">
      <c r="A34" s="363" t="s">
        <v>1111</v>
      </c>
      <c r="B34" s="210" t="s">
        <v>973</v>
      </c>
      <c r="C34" s="210" t="s">
        <v>974</v>
      </c>
      <c r="D34" s="205" t="s">
        <v>975</v>
      </c>
      <c r="E34" s="206">
        <v>0.1</v>
      </c>
      <c r="F34" s="206">
        <v>1</v>
      </c>
      <c r="G34" s="224">
        <v>0</v>
      </c>
      <c r="H34" s="197" t="s">
        <v>1386</v>
      </c>
      <c r="I34" s="231" t="s">
        <v>976</v>
      </c>
      <c r="J34" s="235" t="s">
        <v>1127</v>
      </c>
      <c r="K34" s="262" t="s">
        <v>1106</v>
      </c>
      <c r="L34" s="416">
        <f>(G34+G35+G36+G37+G38+G41+G42+G43+G44+G47+G48+G49+G50+G51+G52+G55+G56)/17</f>
        <v>0.5612792256142963</v>
      </c>
      <c r="M34" s="419">
        <v>17</v>
      </c>
    </row>
    <row r="35" spans="1:13" s="215" customFormat="1" ht="92.25" customHeight="1">
      <c r="A35" s="354"/>
      <c r="B35" s="210" t="s">
        <v>977</v>
      </c>
      <c r="C35" s="210" t="s">
        <v>1128</v>
      </c>
      <c r="D35" s="205" t="s">
        <v>978</v>
      </c>
      <c r="E35" s="232">
        <v>2</v>
      </c>
      <c r="F35" s="206">
        <v>1</v>
      </c>
      <c r="G35" s="16">
        <v>1</v>
      </c>
      <c r="H35" s="197" t="s">
        <v>1269</v>
      </c>
      <c r="I35" s="231" t="s">
        <v>865</v>
      </c>
      <c r="J35" s="235" t="s">
        <v>1068</v>
      </c>
      <c r="K35" s="262"/>
      <c r="L35" s="417"/>
      <c r="M35" s="420"/>
    </row>
    <row r="36" spans="1:13" ht="106.5" customHeight="1">
      <c r="A36" s="354"/>
      <c r="B36" s="205" t="s">
        <v>1191</v>
      </c>
      <c r="C36" s="205" t="s">
        <v>1101</v>
      </c>
      <c r="D36" s="205" t="s">
        <v>1102</v>
      </c>
      <c r="E36" s="232">
        <v>586</v>
      </c>
      <c r="F36" s="232">
        <v>790</v>
      </c>
      <c r="G36" s="221">
        <f>616/790</f>
        <v>0.779746835443038</v>
      </c>
      <c r="H36" s="222" t="s">
        <v>1394</v>
      </c>
      <c r="I36" s="231" t="s">
        <v>865</v>
      </c>
      <c r="J36" s="235" t="s">
        <v>1068</v>
      </c>
      <c r="K36" s="262"/>
      <c r="L36" s="417"/>
      <c r="M36" s="420"/>
    </row>
    <row r="37" spans="1:13" ht="88.5" customHeight="1">
      <c r="A37" s="354"/>
      <c r="B37" s="262" t="s">
        <v>352</v>
      </c>
      <c r="C37" s="205" t="s">
        <v>1043</v>
      </c>
      <c r="D37" s="205" t="s">
        <v>1044</v>
      </c>
      <c r="E37" s="232">
        <v>0</v>
      </c>
      <c r="F37" s="206">
        <f>60/60</f>
        <v>1</v>
      </c>
      <c r="G37" s="223">
        <f>30/60</f>
        <v>0.5</v>
      </c>
      <c r="H37" s="149" t="s">
        <v>1333</v>
      </c>
      <c r="I37" s="231" t="s">
        <v>793</v>
      </c>
      <c r="J37" s="231" t="s">
        <v>1171</v>
      </c>
      <c r="K37" s="262"/>
      <c r="L37" s="417"/>
      <c r="M37" s="420"/>
    </row>
    <row r="38" spans="1:13" ht="258.75" customHeight="1">
      <c r="A38" s="355"/>
      <c r="B38" s="262"/>
      <c r="C38" s="205" t="s">
        <v>866</v>
      </c>
      <c r="D38" s="205" t="s">
        <v>956</v>
      </c>
      <c r="E38" s="217">
        <v>0.67</v>
      </c>
      <c r="F38" s="206">
        <v>0.7</v>
      </c>
      <c r="G38" s="224">
        <v>0.65</v>
      </c>
      <c r="H38" s="204" t="s">
        <v>1403</v>
      </c>
      <c r="I38" s="231" t="s">
        <v>867</v>
      </c>
      <c r="J38" s="231" t="s">
        <v>1174</v>
      </c>
      <c r="K38" s="262"/>
      <c r="L38" s="417"/>
      <c r="M38" s="420"/>
    </row>
    <row r="39" spans="1:13" ht="24.75" customHeight="1">
      <c r="A39" s="324" t="s">
        <v>859</v>
      </c>
      <c r="B39" s="348" t="s">
        <v>860</v>
      </c>
      <c r="C39" s="348" t="s">
        <v>857</v>
      </c>
      <c r="D39" s="348" t="s">
        <v>858</v>
      </c>
      <c r="E39" s="348" t="s">
        <v>1048</v>
      </c>
      <c r="F39" s="348"/>
      <c r="G39" s="353" t="s">
        <v>1256</v>
      </c>
      <c r="H39" s="353"/>
      <c r="I39" s="348" t="s">
        <v>485</v>
      </c>
      <c r="J39" s="349" t="s">
        <v>1119</v>
      </c>
      <c r="K39" s="262"/>
      <c r="L39" s="417"/>
      <c r="M39" s="420"/>
    </row>
    <row r="40" spans="1:13" ht="35.25" customHeight="1">
      <c r="A40" s="324"/>
      <c r="B40" s="348"/>
      <c r="C40" s="348"/>
      <c r="D40" s="348"/>
      <c r="E40" s="203" t="s">
        <v>1121</v>
      </c>
      <c r="F40" s="203" t="s">
        <v>1122</v>
      </c>
      <c r="G40" s="220" t="s">
        <v>1257</v>
      </c>
      <c r="H40" s="220" t="s">
        <v>1258</v>
      </c>
      <c r="I40" s="348"/>
      <c r="J40" s="350"/>
      <c r="K40" s="262"/>
      <c r="L40" s="417"/>
      <c r="M40" s="420"/>
    </row>
    <row r="41" spans="1:13" ht="102" customHeight="1">
      <c r="A41" s="398" t="s">
        <v>995</v>
      </c>
      <c r="B41" s="205" t="s">
        <v>1253</v>
      </c>
      <c r="C41" s="205" t="s">
        <v>979</v>
      </c>
      <c r="D41" s="231" t="s">
        <v>1185</v>
      </c>
      <c r="E41" s="232">
        <v>1244</v>
      </c>
      <c r="F41" s="232">
        <v>1500</v>
      </c>
      <c r="G41" s="221">
        <f>1258/1500</f>
        <v>0.8386666666666667</v>
      </c>
      <c r="H41" s="197" t="s">
        <v>1334</v>
      </c>
      <c r="I41" s="231" t="s">
        <v>865</v>
      </c>
      <c r="J41" s="241" t="s">
        <v>1068</v>
      </c>
      <c r="K41" s="262"/>
      <c r="L41" s="417"/>
      <c r="M41" s="420"/>
    </row>
    <row r="42" spans="1:13" ht="114.75" customHeight="1">
      <c r="A42" s="354"/>
      <c r="B42" s="262" t="s">
        <v>352</v>
      </c>
      <c r="C42" s="205" t="s">
        <v>1043</v>
      </c>
      <c r="D42" s="205" t="s">
        <v>1103</v>
      </c>
      <c r="E42" s="236">
        <v>0</v>
      </c>
      <c r="F42" s="206">
        <f>72/72</f>
        <v>1</v>
      </c>
      <c r="G42" s="16">
        <f>42/72</f>
        <v>0.5833333333333334</v>
      </c>
      <c r="H42" s="204" t="s">
        <v>1367</v>
      </c>
      <c r="I42" s="231" t="s">
        <v>57</v>
      </c>
      <c r="J42" s="231" t="s">
        <v>1171</v>
      </c>
      <c r="K42" s="262"/>
      <c r="L42" s="417"/>
      <c r="M42" s="420"/>
    </row>
    <row r="43" spans="1:13" ht="243.75" customHeight="1">
      <c r="A43" s="354"/>
      <c r="B43" s="262"/>
      <c r="C43" s="205" t="s">
        <v>980</v>
      </c>
      <c r="D43" s="231" t="s">
        <v>981</v>
      </c>
      <c r="E43" s="206">
        <v>0.59</v>
      </c>
      <c r="F43" s="206">
        <v>0.6</v>
      </c>
      <c r="G43" s="200">
        <v>0.55</v>
      </c>
      <c r="H43" s="204" t="s">
        <v>1387</v>
      </c>
      <c r="I43" s="231" t="s">
        <v>57</v>
      </c>
      <c r="J43" s="231" t="s">
        <v>1171</v>
      </c>
      <c r="K43" s="262"/>
      <c r="L43" s="417"/>
      <c r="M43" s="420"/>
    </row>
    <row r="44" spans="1:13" ht="169.5" customHeight="1">
      <c r="A44" s="354"/>
      <c r="B44" s="213" t="s">
        <v>868</v>
      </c>
      <c r="C44" s="231" t="s">
        <v>1041</v>
      </c>
      <c r="D44" s="231" t="s">
        <v>982</v>
      </c>
      <c r="E44" s="236">
        <v>0</v>
      </c>
      <c r="F44" s="206">
        <v>1</v>
      </c>
      <c r="G44" s="16">
        <v>0.5</v>
      </c>
      <c r="H44" s="204" t="s">
        <v>1354</v>
      </c>
      <c r="I44" s="231" t="s">
        <v>103</v>
      </c>
      <c r="J44" s="235" t="s">
        <v>1177</v>
      </c>
      <c r="K44" s="262"/>
      <c r="L44" s="417"/>
      <c r="M44" s="420"/>
    </row>
    <row r="45" spans="1:13" ht="24.75" customHeight="1">
      <c r="A45" s="324" t="s">
        <v>859</v>
      </c>
      <c r="B45" s="348" t="s">
        <v>860</v>
      </c>
      <c r="C45" s="348" t="s">
        <v>857</v>
      </c>
      <c r="D45" s="348" t="s">
        <v>858</v>
      </c>
      <c r="E45" s="348" t="s">
        <v>1048</v>
      </c>
      <c r="F45" s="348"/>
      <c r="G45" s="353" t="s">
        <v>1256</v>
      </c>
      <c r="H45" s="353"/>
      <c r="I45" s="348" t="s">
        <v>485</v>
      </c>
      <c r="J45" s="349" t="s">
        <v>1119</v>
      </c>
      <c r="K45" s="262"/>
      <c r="L45" s="417"/>
      <c r="M45" s="420"/>
    </row>
    <row r="46" spans="1:13" ht="35.25" customHeight="1">
      <c r="A46" s="324"/>
      <c r="B46" s="348"/>
      <c r="C46" s="348"/>
      <c r="D46" s="348"/>
      <c r="E46" s="203" t="s">
        <v>1121</v>
      </c>
      <c r="F46" s="203" t="s">
        <v>1122</v>
      </c>
      <c r="G46" s="220" t="s">
        <v>1257</v>
      </c>
      <c r="H46" s="220" t="s">
        <v>1258</v>
      </c>
      <c r="I46" s="348"/>
      <c r="J46" s="350"/>
      <c r="K46" s="262"/>
      <c r="L46" s="417"/>
      <c r="M46" s="420"/>
    </row>
    <row r="47" spans="1:13" ht="84.75" customHeight="1">
      <c r="A47" s="371" t="s">
        <v>995</v>
      </c>
      <c r="B47" s="263" t="s">
        <v>868</v>
      </c>
      <c r="C47" s="231" t="s">
        <v>983</v>
      </c>
      <c r="D47" s="231" t="s">
        <v>984</v>
      </c>
      <c r="E47" s="236">
        <v>0</v>
      </c>
      <c r="F47" s="206">
        <v>0.9</v>
      </c>
      <c r="G47" s="16">
        <v>0.5</v>
      </c>
      <c r="H47" s="204" t="s">
        <v>1388</v>
      </c>
      <c r="I47" s="231" t="s">
        <v>985</v>
      </c>
      <c r="J47" s="235" t="s">
        <v>1177</v>
      </c>
      <c r="K47" s="262"/>
      <c r="L47" s="417"/>
      <c r="M47" s="420"/>
    </row>
    <row r="48" spans="1:13" ht="226.5" customHeight="1">
      <c r="A48" s="354"/>
      <c r="B48" s="354"/>
      <c r="C48" s="262" t="s">
        <v>986</v>
      </c>
      <c r="D48" s="231" t="s">
        <v>1045</v>
      </c>
      <c r="E48" s="236">
        <v>0</v>
      </c>
      <c r="F48" s="206">
        <v>1</v>
      </c>
      <c r="G48" s="16">
        <v>0.5</v>
      </c>
      <c r="H48" s="204" t="s">
        <v>1406</v>
      </c>
      <c r="I48" s="231" t="s">
        <v>987</v>
      </c>
      <c r="J48" s="235" t="s">
        <v>1068</v>
      </c>
      <c r="K48" s="262"/>
      <c r="L48" s="417"/>
      <c r="M48" s="420"/>
    </row>
    <row r="49" spans="1:13" ht="91.5" customHeight="1">
      <c r="A49" s="354"/>
      <c r="B49" s="354"/>
      <c r="C49" s="262"/>
      <c r="D49" s="205" t="s">
        <v>988</v>
      </c>
      <c r="E49" s="236">
        <v>0</v>
      </c>
      <c r="F49" s="233">
        <v>0.7</v>
      </c>
      <c r="G49" s="200">
        <v>0.64</v>
      </c>
      <c r="H49" s="149" t="s">
        <v>1336</v>
      </c>
      <c r="I49" s="231" t="s">
        <v>987</v>
      </c>
      <c r="J49" s="235" t="s">
        <v>1068</v>
      </c>
      <c r="K49" s="262"/>
      <c r="L49" s="417"/>
      <c r="M49" s="420"/>
    </row>
    <row r="50" spans="1:13" ht="103.5" customHeight="1">
      <c r="A50" s="354"/>
      <c r="B50" s="355"/>
      <c r="C50" s="205" t="s">
        <v>1061</v>
      </c>
      <c r="D50" s="205" t="s">
        <v>989</v>
      </c>
      <c r="E50" s="232">
        <v>0</v>
      </c>
      <c r="F50" s="206">
        <v>1</v>
      </c>
      <c r="G50" s="16">
        <v>0.5</v>
      </c>
      <c r="H50" s="204" t="s">
        <v>1337</v>
      </c>
      <c r="I50" s="231" t="s">
        <v>990</v>
      </c>
      <c r="J50" s="235" t="s">
        <v>1068</v>
      </c>
      <c r="K50" s="262"/>
      <c r="L50" s="417"/>
      <c r="M50" s="420"/>
    </row>
    <row r="51" spans="1:13" ht="112.5" customHeight="1">
      <c r="A51" s="354"/>
      <c r="B51" s="205" t="s">
        <v>61</v>
      </c>
      <c r="C51" s="205" t="s">
        <v>1250</v>
      </c>
      <c r="D51" s="205" t="s">
        <v>1207</v>
      </c>
      <c r="E51" s="232">
        <v>0</v>
      </c>
      <c r="F51" s="206">
        <v>1</v>
      </c>
      <c r="G51" s="16">
        <v>0.5</v>
      </c>
      <c r="H51" s="204" t="s">
        <v>1335</v>
      </c>
      <c r="I51" s="231" t="s">
        <v>926</v>
      </c>
      <c r="J51" s="235" t="s">
        <v>1090</v>
      </c>
      <c r="K51" s="262"/>
      <c r="L51" s="417"/>
      <c r="M51" s="420"/>
    </row>
    <row r="52" spans="1:13" ht="93.75" customHeight="1">
      <c r="A52" s="355"/>
      <c r="B52" s="205" t="s">
        <v>1208</v>
      </c>
      <c r="C52" s="205" t="s">
        <v>869</v>
      </c>
      <c r="D52" s="205" t="s">
        <v>962</v>
      </c>
      <c r="E52" s="232">
        <v>0</v>
      </c>
      <c r="F52" s="206">
        <v>1</v>
      </c>
      <c r="G52" s="16">
        <v>0.5</v>
      </c>
      <c r="H52" s="204" t="s">
        <v>1389</v>
      </c>
      <c r="I52" s="231" t="s">
        <v>991</v>
      </c>
      <c r="J52" s="235" t="s">
        <v>1090</v>
      </c>
      <c r="K52" s="262"/>
      <c r="L52" s="417"/>
      <c r="M52" s="420"/>
    </row>
    <row r="53" spans="1:13" ht="24.75" customHeight="1">
      <c r="A53" s="324" t="s">
        <v>859</v>
      </c>
      <c r="B53" s="348" t="s">
        <v>860</v>
      </c>
      <c r="C53" s="348" t="s">
        <v>857</v>
      </c>
      <c r="D53" s="348" t="s">
        <v>858</v>
      </c>
      <c r="E53" s="348" t="s">
        <v>1048</v>
      </c>
      <c r="F53" s="348"/>
      <c r="G53" s="353" t="s">
        <v>1256</v>
      </c>
      <c r="H53" s="353"/>
      <c r="I53" s="348" t="s">
        <v>485</v>
      </c>
      <c r="J53" s="349" t="s">
        <v>1119</v>
      </c>
      <c r="K53" s="262"/>
      <c r="L53" s="417"/>
      <c r="M53" s="420"/>
    </row>
    <row r="54" spans="1:13" ht="35.25" customHeight="1">
      <c r="A54" s="324"/>
      <c r="B54" s="348"/>
      <c r="C54" s="348"/>
      <c r="D54" s="348"/>
      <c r="E54" s="203" t="s">
        <v>1121</v>
      </c>
      <c r="F54" s="203" t="s">
        <v>1122</v>
      </c>
      <c r="G54" s="220" t="s">
        <v>1257</v>
      </c>
      <c r="H54" s="220" t="s">
        <v>1258</v>
      </c>
      <c r="I54" s="348"/>
      <c r="J54" s="350"/>
      <c r="K54" s="262"/>
      <c r="L54" s="417"/>
      <c r="M54" s="420"/>
    </row>
    <row r="55" spans="1:13" ht="84.75" customHeight="1">
      <c r="A55" s="262" t="s">
        <v>992</v>
      </c>
      <c r="B55" s="262" t="s">
        <v>993</v>
      </c>
      <c r="C55" s="231" t="s">
        <v>1130</v>
      </c>
      <c r="D55" s="205" t="s">
        <v>945</v>
      </c>
      <c r="E55" s="236">
        <v>0</v>
      </c>
      <c r="F55" s="233">
        <v>1</v>
      </c>
      <c r="G55" s="16">
        <v>0.5</v>
      </c>
      <c r="H55" s="204" t="s">
        <v>1338</v>
      </c>
      <c r="I55" s="231" t="s">
        <v>69</v>
      </c>
      <c r="J55" s="235" t="s">
        <v>1178</v>
      </c>
      <c r="K55" s="262"/>
      <c r="L55" s="417"/>
      <c r="M55" s="420"/>
    </row>
    <row r="56" spans="1:13" ht="135.75" customHeight="1">
      <c r="A56" s="262"/>
      <c r="B56" s="262"/>
      <c r="C56" s="231" t="s">
        <v>1184</v>
      </c>
      <c r="D56" s="231" t="s">
        <v>937</v>
      </c>
      <c r="E56" s="232">
        <v>0</v>
      </c>
      <c r="F56" s="206">
        <v>1</v>
      </c>
      <c r="G56" s="16">
        <v>0.5</v>
      </c>
      <c r="H56" s="204" t="s">
        <v>1342</v>
      </c>
      <c r="I56" s="231" t="s">
        <v>69</v>
      </c>
      <c r="J56" s="231" t="s">
        <v>1093</v>
      </c>
      <c r="K56" s="262"/>
      <c r="L56" s="418"/>
      <c r="M56" s="421"/>
    </row>
    <row r="57" spans="1:13" ht="30.75" customHeight="1">
      <c r="A57" s="372" t="s">
        <v>994</v>
      </c>
      <c r="B57" s="373"/>
      <c r="C57" s="373"/>
      <c r="D57" s="373"/>
      <c r="E57" s="373"/>
      <c r="F57" s="373"/>
      <c r="G57" s="373"/>
      <c r="H57" s="373"/>
      <c r="I57" s="373"/>
      <c r="J57" s="373"/>
      <c r="K57" s="373"/>
      <c r="L57" s="373"/>
      <c r="M57" s="374"/>
    </row>
    <row r="58" spans="1:13" ht="30.75" customHeight="1">
      <c r="A58" s="375" t="s">
        <v>1052</v>
      </c>
      <c r="B58" s="376"/>
      <c r="C58" s="376"/>
      <c r="D58" s="376"/>
      <c r="E58" s="376"/>
      <c r="F58" s="376"/>
      <c r="G58" s="376"/>
      <c r="H58" s="376"/>
      <c r="I58" s="376"/>
      <c r="J58" s="376"/>
      <c r="K58" s="376"/>
      <c r="L58" s="376"/>
      <c r="M58" s="377"/>
    </row>
    <row r="59" spans="1:13" ht="24.75" customHeight="1">
      <c r="A59" s="348" t="s">
        <v>859</v>
      </c>
      <c r="B59" s="348" t="s">
        <v>860</v>
      </c>
      <c r="C59" s="348" t="s">
        <v>857</v>
      </c>
      <c r="D59" s="348" t="s">
        <v>858</v>
      </c>
      <c r="E59" s="348" t="s">
        <v>1048</v>
      </c>
      <c r="F59" s="348"/>
      <c r="G59" s="353" t="s">
        <v>1256</v>
      </c>
      <c r="H59" s="353"/>
      <c r="I59" s="348" t="s">
        <v>485</v>
      </c>
      <c r="J59" s="349" t="s">
        <v>1119</v>
      </c>
      <c r="K59" s="351" t="s">
        <v>1120</v>
      </c>
      <c r="L59" s="348" t="s">
        <v>1260</v>
      </c>
      <c r="M59" s="348" t="s">
        <v>1261</v>
      </c>
    </row>
    <row r="60" spans="1:13" ht="35.25" customHeight="1">
      <c r="A60" s="348"/>
      <c r="B60" s="348"/>
      <c r="C60" s="348"/>
      <c r="D60" s="348"/>
      <c r="E60" s="203" t="s">
        <v>1121</v>
      </c>
      <c r="F60" s="203" t="s">
        <v>1122</v>
      </c>
      <c r="G60" s="220" t="s">
        <v>1257</v>
      </c>
      <c r="H60" s="220" t="s">
        <v>1258</v>
      </c>
      <c r="I60" s="348"/>
      <c r="J60" s="350"/>
      <c r="K60" s="352"/>
      <c r="L60" s="348"/>
      <c r="M60" s="348"/>
    </row>
    <row r="61" spans="1:13" s="201" customFormat="1" ht="95.25" customHeight="1">
      <c r="A61" s="262" t="s">
        <v>995</v>
      </c>
      <c r="B61" s="262" t="s">
        <v>870</v>
      </c>
      <c r="C61" s="197" t="s">
        <v>940</v>
      </c>
      <c r="D61" s="197" t="s">
        <v>212</v>
      </c>
      <c r="E61" s="196">
        <v>0</v>
      </c>
      <c r="F61" s="16">
        <v>1</v>
      </c>
      <c r="G61" s="16">
        <v>0.69</v>
      </c>
      <c r="H61" s="204" t="s">
        <v>1368</v>
      </c>
      <c r="I61" s="204" t="s">
        <v>213</v>
      </c>
      <c r="J61" s="231" t="s">
        <v>1132</v>
      </c>
      <c r="K61" s="393" t="s">
        <v>1106</v>
      </c>
      <c r="L61" s="422">
        <f>(G61+G62+G63+G66+G67+G68+G69+G70+G71+G72)/10</f>
        <v>0.5146</v>
      </c>
      <c r="M61" s="369">
        <v>10</v>
      </c>
    </row>
    <row r="62" spans="1:13" s="201" customFormat="1" ht="95.25" customHeight="1">
      <c r="A62" s="262"/>
      <c r="B62" s="262"/>
      <c r="C62" s="197" t="s">
        <v>1131</v>
      </c>
      <c r="D62" s="197" t="s">
        <v>212</v>
      </c>
      <c r="E62" s="196">
        <v>0</v>
      </c>
      <c r="F62" s="16">
        <v>1</v>
      </c>
      <c r="G62" s="16">
        <v>0</v>
      </c>
      <c r="H62" s="204" t="s">
        <v>1303</v>
      </c>
      <c r="I62" s="204" t="s">
        <v>213</v>
      </c>
      <c r="J62" s="231" t="s">
        <v>1132</v>
      </c>
      <c r="K62" s="394"/>
      <c r="L62" s="423"/>
      <c r="M62" s="370"/>
    </row>
    <row r="63" spans="1:13" s="201" customFormat="1" ht="168" customHeight="1">
      <c r="A63" s="262"/>
      <c r="B63" s="301"/>
      <c r="C63" s="197" t="s">
        <v>1192</v>
      </c>
      <c r="D63" s="197" t="s">
        <v>212</v>
      </c>
      <c r="E63" s="196">
        <v>0</v>
      </c>
      <c r="F63" s="16">
        <v>1</v>
      </c>
      <c r="G63" s="16">
        <v>0.41</v>
      </c>
      <c r="H63" s="204" t="s">
        <v>1339</v>
      </c>
      <c r="I63" s="204" t="s">
        <v>213</v>
      </c>
      <c r="J63" s="231" t="s">
        <v>1132</v>
      </c>
      <c r="K63" s="394"/>
      <c r="L63" s="423"/>
      <c r="M63" s="370"/>
    </row>
    <row r="64" spans="1:13" ht="24.75" customHeight="1">
      <c r="A64" s="348" t="s">
        <v>859</v>
      </c>
      <c r="B64" s="348" t="s">
        <v>860</v>
      </c>
      <c r="C64" s="348" t="s">
        <v>857</v>
      </c>
      <c r="D64" s="348" t="s">
        <v>858</v>
      </c>
      <c r="E64" s="348" t="s">
        <v>1048</v>
      </c>
      <c r="F64" s="348"/>
      <c r="G64" s="353" t="s">
        <v>1256</v>
      </c>
      <c r="H64" s="353"/>
      <c r="I64" s="348" t="s">
        <v>485</v>
      </c>
      <c r="J64" s="349" t="s">
        <v>1119</v>
      </c>
      <c r="K64" s="394"/>
      <c r="L64" s="423"/>
      <c r="M64" s="370"/>
    </row>
    <row r="65" spans="1:13" ht="35.25" customHeight="1">
      <c r="A65" s="348"/>
      <c r="B65" s="348"/>
      <c r="C65" s="348"/>
      <c r="D65" s="348"/>
      <c r="E65" s="203" t="s">
        <v>1121</v>
      </c>
      <c r="F65" s="203" t="s">
        <v>1122</v>
      </c>
      <c r="G65" s="220" t="s">
        <v>1257</v>
      </c>
      <c r="H65" s="220" t="s">
        <v>1258</v>
      </c>
      <c r="I65" s="348"/>
      <c r="J65" s="350"/>
      <c r="K65" s="394"/>
      <c r="L65" s="423"/>
      <c r="M65" s="370"/>
    </row>
    <row r="66" spans="1:13" s="201" customFormat="1" ht="89.25" customHeight="1">
      <c r="A66" s="262" t="s">
        <v>996</v>
      </c>
      <c r="B66" s="205" t="s">
        <v>871</v>
      </c>
      <c r="C66" s="197" t="s">
        <v>872</v>
      </c>
      <c r="D66" s="197" t="s">
        <v>212</v>
      </c>
      <c r="E66" s="196">
        <v>0</v>
      </c>
      <c r="F66" s="16">
        <v>1</v>
      </c>
      <c r="G66" s="16">
        <v>0.42</v>
      </c>
      <c r="H66" s="204" t="s">
        <v>1340</v>
      </c>
      <c r="I66" s="204" t="s">
        <v>213</v>
      </c>
      <c r="J66" s="235" t="s">
        <v>1132</v>
      </c>
      <c r="K66" s="394"/>
      <c r="L66" s="423"/>
      <c r="M66" s="370"/>
    </row>
    <row r="67" spans="1:13" s="201" customFormat="1" ht="77.25" customHeight="1">
      <c r="A67" s="262"/>
      <c r="B67" s="231" t="s">
        <v>1209</v>
      </c>
      <c r="C67" s="197" t="s">
        <v>1210</v>
      </c>
      <c r="D67" s="197" t="s">
        <v>222</v>
      </c>
      <c r="E67" s="196">
        <v>0</v>
      </c>
      <c r="F67" s="16">
        <v>1</v>
      </c>
      <c r="G67" s="16">
        <v>0.326</v>
      </c>
      <c r="H67" s="204" t="s">
        <v>1301</v>
      </c>
      <c r="I67" s="204" t="s">
        <v>223</v>
      </c>
      <c r="J67" s="235" t="s">
        <v>1132</v>
      </c>
      <c r="K67" s="394"/>
      <c r="L67" s="423"/>
      <c r="M67" s="370"/>
    </row>
    <row r="68" spans="1:13" s="201" customFormat="1" ht="70.5" customHeight="1">
      <c r="A68" s="262"/>
      <c r="B68" s="231" t="s">
        <v>1133</v>
      </c>
      <c r="C68" s="231" t="s">
        <v>1134</v>
      </c>
      <c r="D68" s="231" t="s">
        <v>957</v>
      </c>
      <c r="E68" s="198">
        <v>1</v>
      </c>
      <c r="F68" s="206">
        <f>1/1</f>
        <v>1</v>
      </c>
      <c r="G68" s="16">
        <v>1</v>
      </c>
      <c r="H68" s="204" t="s">
        <v>1302</v>
      </c>
      <c r="I68" s="231" t="s">
        <v>411</v>
      </c>
      <c r="J68" s="235" t="s">
        <v>1179</v>
      </c>
      <c r="K68" s="394"/>
      <c r="L68" s="423"/>
      <c r="M68" s="370"/>
    </row>
    <row r="69" spans="1:13" ht="122.25" customHeight="1">
      <c r="A69" s="262"/>
      <c r="B69" s="205" t="s">
        <v>873</v>
      </c>
      <c r="C69" s="231" t="s">
        <v>225</v>
      </c>
      <c r="D69" s="231" t="s">
        <v>944</v>
      </c>
      <c r="E69" s="198">
        <v>0.1</v>
      </c>
      <c r="F69" s="206">
        <v>1</v>
      </c>
      <c r="G69" s="16">
        <v>0.8</v>
      </c>
      <c r="H69" s="204" t="s">
        <v>1304</v>
      </c>
      <c r="I69" s="231" t="s">
        <v>1255</v>
      </c>
      <c r="J69" s="235" t="s">
        <v>1135</v>
      </c>
      <c r="K69" s="394"/>
      <c r="L69" s="423"/>
      <c r="M69" s="370"/>
    </row>
    <row r="70" spans="1:13" ht="99.75" customHeight="1">
      <c r="A70" s="262"/>
      <c r="B70" s="231" t="s">
        <v>228</v>
      </c>
      <c r="C70" s="205" t="s">
        <v>1211</v>
      </c>
      <c r="D70" s="205" t="s">
        <v>874</v>
      </c>
      <c r="E70" s="198">
        <v>0</v>
      </c>
      <c r="F70" s="206">
        <f>24/24</f>
        <v>1</v>
      </c>
      <c r="G70" s="16">
        <v>0.5</v>
      </c>
      <c r="H70" s="204" t="s">
        <v>1355</v>
      </c>
      <c r="I70" s="231" t="s">
        <v>875</v>
      </c>
      <c r="J70" s="235" t="s">
        <v>1135</v>
      </c>
      <c r="K70" s="394"/>
      <c r="L70" s="423"/>
      <c r="M70" s="370"/>
    </row>
    <row r="71" spans="1:13" ht="77.25" customHeight="1">
      <c r="A71" s="301"/>
      <c r="B71" s="262" t="s">
        <v>993</v>
      </c>
      <c r="C71" s="231" t="s">
        <v>943</v>
      </c>
      <c r="D71" s="205" t="s">
        <v>945</v>
      </c>
      <c r="E71" s="236">
        <v>0</v>
      </c>
      <c r="F71" s="233">
        <v>1</v>
      </c>
      <c r="G71" s="200">
        <v>0.5</v>
      </c>
      <c r="H71" s="204" t="s">
        <v>1341</v>
      </c>
      <c r="I71" s="231" t="s">
        <v>69</v>
      </c>
      <c r="J71" s="231" t="s">
        <v>1136</v>
      </c>
      <c r="K71" s="394"/>
      <c r="L71" s="423"/>
      <c r="M71" s="370"/>
    </row>
    <row r="72" spans="1:13" ht="142.5" customHeight="1">
      <c r="A72" s="301"/>
      <c r="B72" s="262"/>
      <c r="C72" s="231" t="s">
        <v>1217</v>
      </c>
      <c r="D72" s="231" t="s">
        <v>937</v>
      </c>
      <c r="E72" s="232">
        <v>0</v>
      </c>
      <c r="F72" s="206">
        <v>1</v>
      </c>
      <c r="G72" s="16">
        <v>0.5</v>
      </c>
      <c r="H72" s="204" t="s">
        <v>1343</v>
      </c>
      <c r="I72" s="231" t="s">
        <v>69</v>
      </c>
      <c r="J72" s="231" t="s">
        <v>1098</v>
      </c>
      <c r="K72" s="395"/>
      <c r="L72" s="424"/>
      <c r="M72" s="413"/>
    </row>
    <row r="73" spans="1:13" ht="30" customHeight="1">
      <c r="A73" s="372" t="s">
        <v>998</v>
      </c>
      <c r="B73" s="373"/>
      <c r="C73" s="373"/>
      <c r="D73" s="373"/>
      <c r="E73" s="373"/>
      <c r="F73" s="373"/>
      <c r="G73" s="373"/>
      <c r="H73" s="373"/>
      <c r="I73" s="373"/>
      <c r="J73" s="373"/>
      <c r="K73" s="373"/>
      <c r="L73" s="373"/>
      <c r="M73" s="374"/>
    </row>
    <row r="74" spans="1:13" ht="34.5" customHeight="1">
      <c r="A74" s="375" t="s">
        <v>1053</v>
      </c>
      <c r="B74" s="376"/>
      <c r="C74" s="376"/>
      <c r="D74" s="376"/>
      <c r="E74" s="376"/>
      <c r="F74" s="376"/>
      <c r="G74" s="376"/>
      <c r="H74" s="376"/>
      <c r="I74" s="376"/>
      <c r="J74" s="376"/>
      <c r="K74" s="376"/>
      <c r="L74" s="376"/>
      <c r="M74" s="377"/>
    </row>
    <row r="75" spans="1:13" ht="24.75" customHeight="1">
      <c r="A75" s="348" t="s">
        <v>859</v>
      </c>
      <c r="B75" s="348" t="s">
        <v>860</v>
      </c>
      <c r="C75" s="348" t="s">
        <v>857</v>
      </c>
      <c r="D75" s="348" t="s">
        <v>858</v>
      </c>
      <c r="E75" s="348" t="s">
        <v>1048</v>
      </c>
      <c r="F75" s="348"/>
      <c r="G75" s="353" t="s">
        <v>1256</v>
      </c>
      <c r="H75" s="353"/>
      <c r="I75" s="348" t="s">
        <v>485</v>
      </c>
      <c r="J75" s="349" t="s">
        <v>1119</v>
      </c>
      <c r="K75" s="351" t="s">
        <v>1120</v>
      </c>
      <c r="L75" s="348" t="s">
        <v>1260</v>
      </c>
      <c r="M75" s="348" t="s">
        <v>1261</v>
      </c>
    </row>
    <row r="76" spans="1:13" ht="35.25" customHeight="1">
      <c r="A76" s="348"/>
      <c r="B76" s="348"/>
      <c r="C76" s="348"/>
      <c r="D76" s="348"/>
      <c r="E76" s="203" t="s">
        <v>1121</v>
      </c>
      <c r="F76" s="203" t="s">
        <v>1122</v>
      </c>
      <c r="G76" s="220" t="s">
        <v>1257</v>
      </c>
      <c r="H76" s="220" t="s">
        <v>1258</v>
      </c>
      <c r="I76" s="348"/>
      <c r="J76" s="350"/>
      <c r="K76" s="352"/>
      <c r="L76" s="348"/>
      <c r="M76" s="348"/>
    </row>
    <row r="77" spans="1:13" ht="84.75" customHeight="1">
      <c r="A77" s="263" t="s">
        <v>999</v>
      </c>
      <c r="B77" s="262" t="s">
        <v>876</v>
      </c>
      <c r="C77" s="213" t="s">
        <v>877</v>
      </c>
      <c r="D77" s="231" t="s">
        <v>941</v>
      </c>
      <c r="E77" s="208">
        <v>497</v>
      </c>
      <c r="F77" s="206">
        <f>501/501</f>
        <v>1</v>
      </c>
      <c r="G77" s="16">
        <v>0.5</v>
      </c>
      <c r="H77" s="204" t="s">
        <v>1369</v>
      </c>
      <c r="I77" s="213" t="s">
        <v>1212</v>
      </c>
      <c r="J77" s="235" t="s">
        <v>1137</v>
      </c>
      <c r="K77" s="393"/>
      <c r="L77" s="361">
        <f>(G77+G78+G79+G80+G81+G82+G83+G84+G87)/9</f>
        <v>0.5</v>
      </c>
      <c r="M77" s="369">
        <v>9</v>
      </c>
    </row>
    <row r="78" spans="1:13" ht="84.75" customHeight="1">
      <c r="A78" s="354"/>
      <c r="B78" s="262"/>
      <c r="C78" s="262" t="s">
        <v>878</v>
      </c>
      <c r="D78" s="231" t="s">
        <v>879</v>
      </c>
      <c r="E78" s="208">
        <v>0</v>
      </c>
      <c r="F78" s="206">
        <v>1</v>
      </c>
      <c r="G78" s="16">
        <v>0.5</v>
      </c>
      <c r="H78" s="204" t="s">
        <v>1310</v>
      </c>
      <c r="I78" s="213" t="s">
        <v>1213</v>
      </c>
      <c r="J78" s="235" t="s">
        <v>1138</v>
      </c>
      <c r="K78" s="396"/>
      <c r="L78" s="362"/>
      <c r="M78" s="370"/>
    </row>
    <row r="79" spans="1:13" ht="81" customHeight="1">
      <c r="A79" s="354"/>
      <c r="B79" s="262"/>
      <c r="C79" s="262"/>
      <c r="D79" s="231" t="s">
        <v>880</v>
      </c>
      <c r="E79" s="208">
        <v>0</v>
      </c>
      <c r="F79" s="206">
        <v>1</v>
      </c>
      <c r="G79" s="16">
        <v>0.5</v>
      </c>
      <c r="H79" s="204" t="s">
        <v>1311</v>
      </c>
      <c r="I79" s="213" t="s">
        <v>1213</v>
      </c>
      <c r="J79" s="235" t="s">
        <v>1138</v>
      </c>
      <c r="K79" s="396"/>
      <c r="L79" s="362"/>
      <c r="M79" s="370"/>
    </row>
    <row r="80" spans="1:13" ht="71.25" customHeight="1">
      <c r="A80" s="354"/>
      <c r="B80" s="262"/>
      <c r="C80" s="262"/>
      <c r="D80" s="231" t="s">
        <v>927</v>
      </c>
      <c r="E80" s="208">
        <v>0</v>
      </c>
      <c r="F80" s="206">
        <v>1</v>
      </c>
      <c r="G80" s="16">
        <v>0.5</v>
      </c>
      <c r="H80" s="204" t="s">
        <v>1316</v>
      </c>
      <c r="I80" s="231" t="s">
        <v>1214</v>
      </c>
      <c r="J80" s="235" t="s">
        <v>1138</v>
      </c>
      <c r="K80" s="396"/>
      <c r="L80" s="362"/>
      <c r="M80" s="370"/>
    </row>
    <row r="81" spans="1:13" ht="76.5" customHeight="1">
      <c r="A81" s="354"/>
      <c r="B81" s="262"/>
      <c r="C81" s="262"/>
      <c r="D81" s="231" t="s">
        <v>1180</v>
      </c>
      <c r="E81" s="208">
        <v>0</v>
      </c>
      <c r="F81" s="206">
        <v>1</v>
      </c>
      <c r="G81" s="16">
        <v>0.5</v>
      </c>
      <c r="H81" s="204" t="s">
        <v>1312</v>
      </c>
      <c r="I81" s="231" t="s">
        <v>1214</v>
      </c>
      <c r="J81" s="235" t="s">
        <v>1075</v>
      </c>
      <c r="K81" s="396"/>
      <c r="L81" s="362"/>
      <c r="M81" s="370"/>
    </row>
    <row r="82" spans="1:13" ht="61.5" customHeight="1">
      <c r="A82" s="354"/>
      <c r="B82" s="262"/>
      <c r="C82" s="262"/>
      <c r="D82" s="231" t="s">
        <v>881</v>
      </c>
      <c r="E82" s="208">
        <v>0</v>
      </c>
      <c r="F82" s="206">
        <v>1</v>
      </c>
      <c r="G82" s="16">
        <v>0.5</v>
      </c>
      <c r="H82" s="204" t="s">
        <v>1313</v>
      </c>
      <c r="I82" s="213" t="s">
        <v>1212</v>
      </c>
      <c r="J82" s="235" t="s">
        <v>1075</v>
      </c>
      <c r="K82" s="396"/>
      <c r="L82" s="362"/>
      <c r="M82" s="370"/>
    </row>
    <row r="83" spans="1:13" ht="78.75" customHeight="1">
      <c r="A83" s="354"/>
      <c r="B83" s="231" t="s">
        <v>1215</v>
      </c>
      <c r="C83" s="199" t="s">
        <v>1216</v>
      </c>
      <c r="D83" s="231" t="s">
        <v>882</v>
      </c>
      <c r="E83" s="208">
        <v>0</v>
      </c>
      <c r="F83" s="206">
        <v>1</v>
      </c>
      <c r="G83" s="16">
        <v>0.5</v>
      </c>
      <c r="H83" s="204" t="s">
        <v>1314</v>
      </c>
      <c r="I83" s="231" t="s">
        <v>567</v>
      </c>
      <c r="J83" s="235" t="s">
        <v>1075</v>
      </c>
      <c r="K83" s="396"/>
      <c r="L83" s="362"/>
      <c r="M83" s="370"/>
    </row>
    <row r="84" spans="1:13" ht="95.25" customHeight="1">
      <c r="A84" s="355"/>
      <c r="B84" s="213" t="s">
        <v>993</v>
      </c>
      <c r="C84" s="231" t="s">
        <v>943</v>
      </c>
      <c r="D84" s="205" t="s">
        <v>945</v>
      </c>
      <c r="E84" s="236">
        <v>0</v>
      </c>
      <c r="F84" s="233">
        <v>1</v>
      </c>
      <c r="G84" s="16">
        <v>0.5</v>
      </c>
      <c r="H84" s="204" t="s">
        <v>1315</v>
      </c>
      <c r="I84" s="231" t="s">
        <v>69</v>
      </c>
      <c r="J84" s="231" t="s">
        <v>1094</v>
      </c>
      <c r="K84" s="397"/>
      <c r="L84" s="362"/>
      <c r="M84" s="370"/>
    </row>
    <row r="85" spans="1:13" ht="24.75" customHeight="1">
      <c r="A85" s="348" t="s">
        <v>859</v>
      </c>
      <c r="B85" s="348" t="s">
        <v>860</v>
      </c>
      <c r="C85" s="348" t="s">
        <v>857</v>
      </c>
      <c r="D85" s="348" t="s">
        <v>858</v>
      </c>
      <c r="E85" s="348" t="s">
        <v>1048</v>
      </c>
      <c r="F85" s="348"/>
      <c r="G85" s="353" t="s">
        <v>1256</v>
      </c>
      <c r="H85" s="353"/>
      <c r="I85" s="348" t="s">
        <v>485</v>
      </c>
      <c r="J85" s="349" t="s">
        <v>1119</v>
      </c>
      <c r="K85" s="351" t="s">
        <v>1120</v>
      </c>
      <c r="L85" s="362"/>
      <c r="M85" s="370"/>
    </row>
    <row r="86" spans="1:13" ht="35.25" customHeight="1">
      <c r="A86" s="348"/>
      <c r="B86" s="348"/>
      <c r="C86" s="348"/>
      <c r="D86" s="348"/>
      <c r="E86" s="203" t="s">
        <v>1121</v>
      </c>
      <c r="F86" s="203" t="s">
        <v>1122</v>
      </c>
      <c r="G86" s="220" t="s">
        <v>1257</v>
      </c>
      <c r="H86" s="220" t="s">
        <v>1258</v>
      </c>
      <c r="I86" s="348"/>
      <c r="J86" s="350"/>
      <c r="K86" s="352"/>
      <c r="L86" s="362"/>
      <c r="M86" s="370"/>
    </row>
    <row r="87" spans="1:13" s="212" customFormat="1" ht="269.25" customHeight="1">
      <c r="A87" s="257" t="s">
        <v>999</v>
      </c>
      <c r="B87" s="213" t="s">
        <v>993</v>
      </c>
      <c r="C87" s="231" t="s">
        <v>1140</v>
      </c>
      <c r="D87" s="231" t="s">
        <v>937</v>
      </c>
      <c r="E87" s="232">
        <v>0</v>
      </c>
      <c r="F87" s="206">
        <v>1</v>
      </c>
      <c r="G87" s="16">
        <v>0.5</v>
      </c>
      <c r="H87" s="204" t="s">
        <v>1390</v>
      </c>
      <c r="I87" s="231" t="s">
        <v>69</v>
      </c>
      <c r="J87" s="231" t="s">
        <v>1139</v>
      </c>
      <c r="K87" s="238" t="s">
        <v>1378</v>
      </c>
      <c r="L87" s="415"/>
      <c r="M87" s="413"/>
    </row>
    <row r="88" spans="1:13" s="212" customFormat="1" ht="29.25" customHeight="1">
      <c r="A88" s="372" t="s">
        <v>1000</v>
      </c>
      <c r="B88" s="373"/>
      <c r="C88" s="373"/>
      <c r="D88" s="373"/>
      <c r="E88" s="373"/>
      <c r="F88" s="373"/>
      <c r="G88" s="373"/>
      <c r="H88" s="373"/>
      <c r="I88" s="373"/>
      <c r="J88" s="373"/>
      <c r="K88" s="373"/>
      <c r="L88" s="373"/>
      <c r="M88" s="374"/>
    </row>
    <row r="89" spans="1:13" ht="24.75" customHeight="1">
      <c r="A89" s="375" t="s">
        <v>1054</v>
      </c>
      <c r="B89" s="376"/>
      <c r="C89" s="376"/>
      <c r="D89" s="376"/>
      <c r="E89" s="376"/>
      <c r="F89" s="376"/>
      <c r="G89" s="376"/>
      <c r="H89" s="376"/>
      <c r="I89" s="376"/>
      <c r="J89" s="376"/>
      <c r="K89" s="376"/>
      <c r="L89" s="376"/>
      <c r="M89" s="377"/>
    </row>
    <row r="90" spans="1:13" ht="24.75" customHeight="1">
      <c r="A90" s="348" t="s">
        <v>859</v>
      </c>
      <c r="B90" s="348" t="s">
        <v>860</v>
      </c>
      <c r="C90" s="348" t="s">
        <v>857</v>
      </c>
      <c r="D90" s="348" t="s">
        <v>858</v>
      </c>
      <c r="E90" s="348" t="s">
        <v>1048</v>
      </c>
      <c r="F90" s="348"/>
      <c r="G90" s="353" t="s">
        <v>1256</v>
      </c>
      <c r="H90" s="353"/>
      <c r="I90" s="348" t="s">
        <v>485</v>
      </c>
      <c r="J90" s="349" t="s">
        <v>1119</v>
      </c>
      <c r="K90" s="351" t="s">
        <v>1120</v>
      </c>
      <c r="L90" s="348" t="s">
        <v>1260</v>
      </c>
      <c r="M90" s="348" t="s">
        <v>1261</v>
      </c>
    </row>
    <row r="91" spans="1:13" ht="35.25" customHeight="1">
      <c r="A91" s="348"/>
      <c r="B91" s="348"/>
      <c r="C91" s="348"/>
      <c r="D91" s="348"/>
      <c r="E91" s="203" t="s">
        <v>1121</v>
      </c>
      <c r="F91" s="203" t="s">
        <v>1122</v>
      </c>
      <c r="G91" s="220" t="s">
        <v>1257</v>
      </c>
      <c r="H91" s="220" t="s">
        <v>1258</v>
      </c>
      <c r="I91" s="348"/>
      <c r="J91" s="350"/>
      <c r="K91" s="352"/>
      <c r="L91" s="348"/>
      <c r="M91" s="348"/>
    </row>
    <row r="92" spans="1:13" ht="83.25" customHeight="1">
      <c r="A92" s="263" t="s">
        <v>999</v>
      </c>
      <c r="B92" s="263" t="s">
        <v>1218</v>
      </c>
      <c r="C92" s="263" t="s">
        <v>1219</v>
      </c>
      <c r="D92" s="205" t="s">
        <v>1220</v>
      </c>
      <c r="E92" s="198">
        <v>0</v>
      </c>
      <c r="F92" s="233">
        <v>1</v>
      </c>
      <c r="G92" s="225">
        <v>0.47</v>
      </c>
      <c r="H92" s="197" t="s">
        <v>1322</v>
      </c>
      <c r="I92" s="205" t="s">
        <v>486</v>
      </c>
      <c r="J92" s="235" t="s">
        <v>1089</v>
      </c>
      <c r="K92" s="406" t="s">
        <v>1046</v>
      </c>
      <c r="L92" s="361">
        <f>(G92+G93+G94+G97+G98+G100+G103+G104+G105)/9</f>
        <v>0.4311111111111111</v>
      </c>
      <c r="M92" s="369">
        <v>9</v>
      </c>
    </row>
    <row r="93" spans="1:13" ht="135" customHeight="1">
      <c r="A93" s="354"/>
      <c r="B93" s="264"/>
      <c r="C93" s="264"/>
      <c r="D93" s="245" t="s">
        <v>1405</v>
      </c>
      <c r="E93" s="27">
        <v>0.7</v>
      </c>
      <c r="F93" s="27">
        <v>0.8</v>
      </c>
      <c r="G93" s="251">
        <v>0.4</v>
      </c>
      <c r="H93" s="222" t="s">
        <v>1407</v>
      </c>
      <c r="I93" s="205" t="s">
        <v>486</v>
      </c>
      <c r="J93" s="235" t="s">
        <v>1089</v>
      </c>
      <c r="K93" s="407"/>
      <c r="L93" s="362"/>
      <c r="M93" s="370"/>
    </row>
    <row r="94" spans="1:13" ht="135" customHeight="1">
      <c r="A94" s="354"/>
      <c r="B94" s="378"/>
      <c r="C94" s="378"/>
      <c r="D94" s="205" t="s">
        <v>1001</v>
      </c>
      <c r="E94" s="233">
        <v>0.75</v>
      </c>
      <c r="F94" s="233">
        <v>0.8</v>
      </c>
      <c r="G94" s="200">
        <v>0.64</v>
      </c>
      <c r="H94" s="204" t="s">
        <v>1356</v>
      </c>
      <c r="I94" s="205" t="s">
        <v>486</v>
      </c>
      <c r="J94" s="235" t="s">
        <v>1089</v>
      </c>
      <c r="K94" s="407"/>
      <c r="L94" s="362"/>
      <c r="M94" s="370"/>
    </row>
    <row r="95" spans="1:13" ht="24.75" customHeight="1">
      <c r="A95" s="348" t="s">
        <v>859</v>
      </c>
      <c r="B95" s="348" t="s">
        <v>860</v>
      </c>
      <c r="C95" s="348" t="s">
        <v>857</v>
      </c>
      <c r="D95" s="348" t="s">
        <v>858</v>
      </c>
      <c r="E95" s="348" t="s">
        <v>1048</v>
      </c>
      <c r="F95" s="348"/>
      <c r="G95" s="353" t="s">
        <v>1256</v>
      </c>
      <c r="H95" s="353"/>
      <c r="I95" s="348" t="s">
        <v>485</v>
      </c>
      <c r="J95" s="349" t="s">
        <v>1119</v>
      </c>
      <c r="K95" s="407"/>
      <c r="L95" s="362"/>
      <c r="M95" s="370"/>
    </row>
    <row r="96" spans="1:13" ht="35.25" customHeight="1">
      <c r="A96" s="348"/>
      <c r="B96" s="348"/>
      <c r="C96" s="348"/>
      <c r="D96" s="348"/>
      <c r="E96" s="203" t="s">
        <v>1121</v>
      </c>
      <c r="F96" s="203" t="s">
        <v>1122</v>
      </c>
      <c r="G96" s="220" t="s">
        <v>1257</v>
      </c>
      <c r="H96" s="220" t="s">
        <v>1258</v>
      </c>
      <c r="I96" s="348"/>
      <c r="J96" s="350"/>
      <c r="K96" s="407"/>
      <c r="L96" s="362"/>
      <c r="M96" s="370"/>
    </row>
    <row r="97" spans="1:13" ht="96.75" customHeight="1">
      <c r="A97" s="356" t="s">
        <v>999</v>
      </c>
      <c r="B97" s="205" t="s">
        <v>1221</v>
      </c>
      <c r="C97" s="205" t="s">
        <v>883</v>
      </c>
      <c r="D97" s="205" t="s">
        <v>1002</v>
      </c>
      <c r="E97" s="233">
        <v>0.8</v>
      </c>
      <c r="F97" s="233">
        <v>1</v>
      </c>
      <c r="G97" s="200">
        <v>0.4</v>
      </c>
      <c r="H97" s="197" t="s">
        <v>1320</v>
      </c>
      <c r="I97" s="205" t="s">
        <v>487</v>
      </c>
      <c r="J97" s="235" t="s">
        <v>1089</v>
      </c>
      <c r="K97" s="407"/>
      <c r="L97" s="362"/>
      <c r="M97" s="370"/>
    </row>
    <row r="98" spans="1:13" ht="89.25" customHeight="1">
      <c r="A98" s="358"/>
      <c r="B98" s="205" t="s">
        <v>1222</v>
      </c>
      <c r="C98" s="205" t="s">
        <v>280</v>
      </c>
      <c r="D98" s="205" t="s">
        <v>1003</v>
      </c>
      <c r="E98" s="206">
        <v>0</v>
      </c>
      <c r="F98" s="206">
        <v>1</v>
      </c>
      <c r="G98" s="16">
        <v>0.42</v>
      </c>
      <c r="H98" s="197" t="s">
        <v>1357</v>
      </c>
      <c r="I98" s="205" t="s">
        <v>488</v>
      </c>
      <c r="J98" s="231" t="s">
        <v>1171</v>
      </c>
      <c r="K98" s="407"/>
      <c r="L98" s="362"/>
      <c r="M98" s="370"/>
    </row>
    <row r="99" spans="1:13" ht="87" customHeight="1">
      <c r="A99" s="358"/>
      <c r="B99" s="205" t="s">
        <v>884</v>
      </c>
      <c r="C99" s="205" t="s">
        <v>1181</v>
      </c>
      <c r="D99" s="205" t="s">
        <v>1108</v>
      </c>
      <c r="E99" s="252">
        <f>202089572+1210252058</f>
        <v>1412341630</v>
      </c>
      <c r="F99" s="206" t="s">
        <v>1193</v>
      </c>
      <c r="G99" s="252">
        <v>1482013574.43</v>
      </c>
      <c r="H99" s="197" t="s">
        <v>1321</v>
      </c>
      <c r="I99" s="205" t="s">
        <v>1004</v>
      </c>
      <c r="J99" s="235" t="s">
        <v>1141</v>
      </c>
      <c r="K99" s="407"/>
      <c r="L99" s="362"/>
      <c r="M99" s="370"/>
    </row>
    <row r="100" spans="1:13" ht="188.25" customHeight="1">
      <c r="A100" s="358"/>
      <c r="B100" s="205" t="s">
        <v>1142</v>
      </c>
      <c r="C100" s="205" t="s">
        <v>1143</v>
      </c>
      <c r="D100" s="205" t="s">
        <v>1144</v>
      </c>
      <c r="E100" s="233">
        <v>0</v>
      </c>
      <c r="F100" s="233">
        <v>1</v>
      </c>
      <c r="G100" s="200">
        <v>0.05</v>
      </c>
      <c r="H100" s="204" t="s">
        <v>1323</v>
      </c>
      <c r="I100" s="205" t="s">
        <v>1005</v>
      </c>
      <c r="J100" s="235" t="s">
        <v>1089</v>
      </c>
      <c r="K100" s="407"/>
      <c r="L100" s="362"/>
      <c r="M100" s="370"/>
    </row>
    <row r="101" spans="1:13" ht="24.75" customHeight="1">
      <c r="A101" s="324" t="s">
        <v>859</v>
      </c>
      <c r="B101" s="348" t="s">
        <v>860</v>
      </c>
      <c r="C101" s="348" t="s">
        <v>857</v>
      </c>
      <c r="D101" s="348" t="s">
        <v>858</v>
      </c>
      <c r="E101" s="348" t="s">
        <v>1048</v>
      </c>
      <c r="F101" s="348"/>
      <c r="G101" s="353" t="s">
        <v>1256</v>
      </c>
      <c r="H101" s="353"/>
      <c r="I101" s="348" t="s">
        <v>485</v>
      </c>
      <c r="J101" s="348" t="s">
        <v>1119</v>
      </c>
      <c r="K101" s="407"/>
      <c r="L101" s="362"/>
      <c r="M101" s="370"/>
    </row>
    <row r="102" spans="1:13" ht="35.25" customHeight="1">
      <c r="A102" s="324"/>
      <c r="B102" s="348"/>
      <c r="C102" s="348"/>
      <c r="D102" s="348"/>
      <c r="E102" s="203" t="s">
        <v>1121</v>
      </c>
      <c r="F102" s="203" t="s">
        <v>1122</v>
      </c>
      <c r="G102" s="220" t="s">
        <v>1257</v>
      </c>
      <c r="H102" s="220" t="s">
        <v>1258</v>
      </c>
      <c r="I102" s="348"/>
      <c r="J102" s="348"/>
      <c r="K102" s="407"/>
      <c r="L102" s="362"/>
      <c r="M102" s="370"/>
    </row>
    <row r="103" spans="1:13" ht="409.5" customHeight="1">
      <c r="A103" s="356" t="s">
        <v>999</v>
      </c>
      <c r="B103" s="231" t="s">
        <v>1145</v>
      </c>
      <c r="C103" s="205" t="s">
        <v>1223</v>
      </c>
      <c r="D103" s="205" t="s">
        <v>1182</v>
      </c>
      <c r="E103" s="233">
        <v>0</v>
      </c>
      <c r="F103" s="233">
        <v>1</v>
      </c>
      <c r="G103" s="200">
        <v>0.5</v>
      </c>
      <c r="H103" s="204" t="s">
        <v>1401</v>
      </c>
      <c r="I103" s="205" t="s">
        <v>1006</v>
      </c>
      <c r="J103" s="235" t="s">
        <v>1146</v>
      </c>
      <c r="K103" s="407"/>
      <c r="L103" s="362"/>
      <c r="M103" s="370"/>
    </row>
    <row r="104" spans="1:13" s="212" customFormat="1" ht="88.5" customHeight="1">
      <c r="A104" s="358"/>
      <c r="B104" s="231" t="s">
        <v>1224</v>
      </c>
      <c r="C104" s="231" t="s">
        <v>1225</v>
      </c>
      <c r="D104" s="205" t="s">
        <v>1007</v>
      </c>
      <c r="E104" s="233">
        <v>0</v>
      </c>
      <c r="F104" s="233">
        <v>1</v>
      </c>
      <c r="G104" s="200">
        <v>0.5</v>
      </c>
      <c r="H104" s="197" t="s">
        <v>1358</v>
      </c>
      <c r="I104" s="205" t="s">
        <v>1008</v>
      </c>
      <c r="J104" s="235" t="s">
        <v>1089</v>
      </c>
      <c r="K104" s="407"/>
      <c r="L104" s="362"/>
      <c r="M104" s="370"/>
    </row>
    <row r="105" spans="1:13" s="212" customFormat="1" ht="147.75" customHeight="1">
      <c r="A105" s="359"/>
      <c r="B105" s="240" t="s">
        <v>993</v>
      </c>
      <c r="C105" s="231" t="s">
        <v>1226</v>
      </c>
      <c r="D105" s="231" t="s">
        <v>1009</v>
      </c>
      <c r="E105" s="232">
        <v>0</v>
      </c>
      <c r="F105" s="206">
        <v>1</v>
      </c>
      <c r="G105" s="16">
        <v>0.5</v>
      </c>
      <c r="H105" s="204" t="s">
        <v>1370</v>
      </c>
      <c r="I105" s="231" t="s">
        <v>69</v>
      </c>
      <c r="J105" s="231" t="s">
        <v>1076</v>
      </c>
      <c r="K105" s="408"/>
      <c r="L105" s="415"/>
      <c r="M105" s="413"/>
    </row>
    <row r="106" spans="1:13" ht="29.25" customHeight="1">
      <c r="A106" s="372" t="s">
        <v>885</v>
      </c>
      <c r="B106" s="373"/>
      <c r="C106" s="373"/>
      <c r="D106" s="373"/>
      <c r="E106" s="373"/>
      <c r="F106" s="373"/>
      <c r="G106" s="373"/>
      <c r="H106" s="373"/>
      <c r="I106" s="373"/>
      <c r="J106" s="373"/>
      <c r="K106" s="373"/>
      <c r="L106" s="373"/>
      <c r="M106" s="374"/>
    </row>
    <row r="107" spans="1:13" ht="23.25" customHeight="1">
      <c r="A107" s="375" t="s">
        <v>1055</v>
      </c>
      <c r="B107" s="376"/>
      <c r="C107" s="376"/>
      <c r="D107" s="376"/>
      <c r="E107" s="376"/>
      <c r="F107" s="376"/>
      <c r="G107" s="376"/>
      <c r="H107" s="376"/>
      <c r="I107" s="376"/>
      <c r="J107" s="376"/>
      <c r="K107" s="376"/>
      <c r="L107" s="376"/>
      <c r="M107" s="377"/>
    </row>
    <row r="108" spans="1:13" ht="24.75" customHeight="1">
      <c r="A108" s="324" t="s">
        <v>859</v>
      </c>
      <c r="B108" s="348" t="s">
        <v>860</v>
      </c>
      <c r="C108" s="348" t="s">
        <v>857</v>
      </c>
      <c r="D108" s="348" t="s">
        <v>858</v>
      </c>
      <c r="E108" s="348" t="s">
        <v>1048</v>
      </c>
      <c r="F108" s="348"/>
      <c r="G108" s="353" t="s">
        <v>1256</v>
      </c>
      <c r="H108" s="353"/>
      <c r="I108" s="348" t="s">
        <v>485</v>
      </c>
      <c r="J108" s="348" t="s">
        <v>1119</v>
      </c>
      <c r="K108" s="405" t="s">
        <v>1120</v>
      </c>
      <c r="L108" s="348" t="s">
        <v>1260</v>
      </c>
      <c r="M108" s="348" t="s">
        <v>1261</v>
      </c>
    </row>
    <row r="109" spans="1:13" ht="35.25" customHeight="1">
      <c r="A109" s="324"/>
      <c r="B109" s="348"/>
      <c r="C109" s="348"/>
      <c r="D109" s="348"/>
      <c r="E109" s="203" t="s">
        <v>1121</v>
      </c>
      <c r="F109" s="203" t="s">
        <v>1122</v>
      </c>
      <c r="G109" s="220" t="s">
        <v>1257</v>
      </c>
      <c r="H109" s="220" t="s">
        <v>1258</v>
      </c>
      <c r="I109" s="348"/>
      <c r="J109" s="348"/>
      <c r="K109" s="405"/>
      <c r="L109" s="348"/>
      <c r="M109" s="348"/>
    </row>
    <row r="110" spans="1:13" ht="105.75" customHeight="1">
      <c r="A110" s="263" t="s">
        <v>999</v>
      </c>
      <c r="B110" s="51" t="s">
        <v>1010</v>
      </c>
      <c r="C110" s="51" t="s">
        <v>1147</v>
      </c>
      <c r="D110" s="51" t="s">
        <v>1148</v>
      </c>
      <c r="E110" s="208">
        <v>0</v>
      </c>
      <c r="F110" s="206">
        <f>3/3</f>
        <v>1</v>
      </c>
      <c r="G110" s="16">
        <v>0.33</v>
      </c>
      <c r="H110" s="204" t="s">
        <v>1317</v>
      </c>
      <c r="I110" s="231" t="s">
        <v>131</v>
      </c>
      <c r="J110" s="231" t="s">
        <v>1149</v>
      </c>
      <c r="K110" s="238"/>
      <c r="L110" s="361">
        <f>(G110+G111+G112+G113+G114+G117)/6</f>
        <v>0.7240909090909091</v>
      </c>
      <c r="M110" s="369">
        <v>6</v>
      </c>
    </row>
    <row r="111" spans="1:13" ht="117.75" customHeight="1">
      <c r="A111" s="354"/>
      <c r="B111" s="231" t="s">
        <v>1199</v>
      </c>
      <c r="C111" s="231" t="s">
        <v>1047</v>
      </c>
      <c r="D111" s="231" t="s">
        <v>1150</v>
      </c>
      <c r="E111" s="208">
        <v>0</v>
      </c>
      <c r="F111" s="206">
        <f>2/2</f>
        <v>1</v>
      </c>
      <c r="G111" s="16">
        <v>1</v>
      </c>
      <c r="H111" s="204" t="s">
        <v>1359</v>
      </c>
      <c r="I111" s="231" t="s">
        <v>131</v>
      </c>
      <c r="J111" s="231" t="s">
        <v>1069</v>
      </c>
      <c r="K111" s="238"/>
      <c r="L111" s="362"/>
      <c r="M111" s="370"/>
    </row>
    <row r="112" spans="1:13" ht="102" customHeight="1">
      <c r="A112" s="354"/>
      <c r="B112" s="231" t="s">
        <v>886</v>
      </c>
      <c r="C112" s="231" t="s">
        <v>887</v>
      </c>
      <c r="D112" s="231" t="s">
        <v>1067</v>
      </c>
      <c r="E112" s="208">
        <v>0</v>
      </c>
      <c r="F112" s="206">
        <v>1</v>
      </c>
      <c r="G112" s="16">
        <v>0.91</v>
      </c>
      <c r="H112" s="204" t="s">
        <v>1318</v>
      </c>
      <c r="I112" s="231" t="s">
        <v>131</v>
      </c>
      <c r="J112" s="231" t="s">
        <v>1070</v>
      </c>
      <c r="K112" s="238"/>
      <c r="L112" s="362"/>
      <c r="M112" s="370"/>
    </row>
    <row r="113" spans="1:13" ht="78.75" customHeight="1">
      <c r="A113" s="354"/>
      <c r="B113" s="231" t="s">
        <v>140</v>
      </c>
      <c r="C113" s="231" t="s">
        <v>141</v>
      </c>
      <c r="D113" s="231" t="s">
        <v>946</v>
      </c>
      <c r="E113" s="208">
        <v>0</v>
      </c>
      <c r="F113" s="206">
        <f>14/14</f>
        <v>1</v>
      </c>
      <c r="G113" s="16">
        <v>0.75</v>
      </c>
      <c r="H113" s="204" t="s">
        <v>1319</v>
      </c>
      <c r="I113" s="231" t="s">
        <v>131</v>
      </c>
      <c r="J113" s="207" t="s">
        <v>1071</v>
      </c>
      <c r="K113" s="238"/>
      <c r="L113" s="362"/>
      <c r="M113" s="370"/>
    </row>
    <row r="114" spans="1:13" ht="169.5" customHeight="1">
      <c r="A114" s="355"/>
      <c r="B114" s="231" t="s">
        <v>1227</v>
      </c>
      <c r="C114" s="231" t="s">
        <v>144</v>
      </c>
      <c r="D114" s="231" t="s">
        <v>947</v>
      </c>
      <c r="E114" s="208">
        <v>0</v>
      </c>
      <c r="F114" s="206">
        <v>1</v>
      </c>
      <c r="G114" s="16">
        <f>31/44</f>
        <v>0.7045454545454546</v>
      </c>
      <c r="H114" s="204" t="s">
        <v>1385</v>
      </c>
      <c r="I114" s="231" t="s">
        <v>131</v>
      </c>
      <c r="J114" s="231" t="s">
        <v>1072</v>
      </c>
      <c r="K114" s="238"/>
      <c r="L114" s="362"/>
      <c r="M114" s="370"/>
    </row>
    <row r="115" spans="1:13" ht="24.75" customHeight="1">
      <c r="A115" s="363" t="s">
        <v>859</v>
      </c>
      <c r="B115" s="349" t="s">
        <v>860</v>
      </c>
      <c r="C115" s="349" t="s">
        <v>857</v>
      </c>
      <c r="D115" s="349" t="s">
        <v>858</v>
      </c>
      <c r="E115" s="367" t="s">
        <v>1048</v>
      </c>
      <c r="F115" s="368"/>
      <c r="G115" s="365" t="s">
        <v>1256</v>
      </c>
      <c r="H115" s="366"/>
      <c r="I115" s="349" t="s">
        <v>485</v>
      </c>
      <c r="J115" s="349" t="s">
        <v>1119</v>
      </c>
      <c r="K115" s="363" t="s">
        <v>1120</v>
      </c>
      <c r="L115" s="362"/>
      <c r="M115" s="370"/>
    </row>
    <row r="116" spans="1:13" ht="35.25" customHeight="1">
      <c r="A116" s="364"/>
      <c r="B116" s="350"/>
      <c r="C116" s="350"/>
      <c r="D116" s="350"/>
      <c r="E116" s="203" t="s">
        <v>1121</v>
      </c>
      <c r="F116" s="203" t="s">
        <v>1122</v>
      </c>
      <c r="G116" s="220" t="s">
        <v>1257</v>
      </c>
      <c r="H116" s="220" t="s">
        <v>1258</v>
      </c>
      <c r="I116" s="350"/>
      <c r="J116" s="350"/>
      <c r="K116" s="364"/>
      <c r="L116" s="362"/>
      <c r="M116" s="370"/>
    </row>
    <row r="117" spans="1:13" ht="120.75" customHeight="1">
      <c r="A117" s="257" t="s">
        <v>999</v>
      </c>
      <c r="B117" s="213" t="s">
        <v>1011</v>
      </c>
      <c r="C117" s="231" t="s">
        <v>1012</v>
      </c>
      <c r="D117" s="231" t="s">
        <v>1013</v>
      </c>
      <c r="E117" s="232">
        <v>0</v>
      </c>
      <c r="F117" s="206">
        <v>1</v>
      </c>
      <c r="G117" s="16">
        <v>0.65</v>
      </c>
      <c r="H117" s="204" t="s">
        <v>1344</v>
      </c>
      <c r="I117" s="231" t="s">
        <v>131</v>
      </c>
      <c r="J117" s="230" t="s">
        <v>1412</v>
      </c>
      <c r="K117" s="238" t="s">
        <v>1099</v>
      </c>
      <c r="L117" s="415"/>
      <c r="M117" s="413"/>
    </row>
    <row r="118" spans="1:13" ht="27.75" customHeight="1">
      <c r="A118" s="372" t="s">
        <v>888</v>
      </c>
      <c r="B118" s="373"/>
      <c r="C118" s="373"/>
      <c r="D118" s="373"/>
      <c r="E118" s="373"/>
      <c r="F118" s="373"/>
      <c r="G118" s="373"/>
      <c r="H118" s="373"/>
      <c r="I118" s="373"/>
      <c r="J118" s="373"/>
      <c r="K118" s="373"/>
      <c r="L118" s="373"/>
      <c r="M118" s="374"/>
    </row>
    <row r="119" spans="1:13" ht="26.25" customHeight="1">
      <c r="A119" s="375" t="s">
        <v>1056</v>
      </c>
      <c r="B119" s="376"/>
      <c r="C119" s="376"/>
      <c r="D119" s="376"/>
      <c r="E119" s="376"/>
      <c r="F119" s="376"/>
      <c r="G119" s="376"/>
      <c r="H119" s="376"/>
      <c r="I119" s="376"/>
      <c r="J119" s="376"/>
      <c r="K119" s="376"/>
      <c r="L119" s="376"/>
      <c r="M119" s="377"/>
    </row>
    <row r="120" spans="1:13" ht="24.75" customHeight="1">
      <c r="A120" s="324" t="s">
        <v>859</v>
      </c>
      <c r="B120" s="348" t="s">
        <v>860</v>
      </c>
      <c r="C120" s="348" t="s">
        <v>857</v>
      </c>
      <c r="D120" s="348" t="s">
        <v>858</v>
      </c>
      <c r="E120" s="348" t="s">
        <v>1048</v>
      </c>
      <c r="F120" s="348"/>
      <c r="G120" s="353" t="s">
        <v>1256</v>
      </c>
      <c r="H120" s="353"/>
      <c r="I120" s="348" t="s">
        <v>485</v>
      </c>
      <c r="J120" s="348" t="s">
        <v>1119</v>
      </c>
      <c r="K120" s="405" t="s">
        <v>1120</v>
      </c>
      <c r="L120" s="348" t="s">
        <v>1260</v>
      </c>
      <c r="M120" s="348" t="s">
        <v>1261</v>
      </c>
    </row>
    <row r="121" spans="1:13" ht="35.25" customHeight="1">
      <c r="A121" s="324"/>
      <c r="B121" s="348"/>
      <c r="C121" s="348"/>
      <c r="D121" s="348"/>
      <c r="E121" s="203" t="s">
        <v>1121</v>
      </c>
      <c r="F121" s="203" t="s">
        <v>1122</v>
      </c>
      <c r="G121" s="220" t="s">
        <v>1257</v>
      </c>
      <c r="H121" s="220" t="s">
        <v>1258</v>
      </c>
      <c r="I121" s="348"/>
      <c r="J121" s="348"/>
      <c r="K121" s="405"/>
      <c r="L121" s="348"/>
      <c r="M121" s="348"/>
    </row>
    <row r="122" spans="1:13" ht="101.25" customHeight="1">
      <c r="A122" s="263" t="s">
        <v>999</v>
      </c>
      <c r="B122" s="262" t="s">
        <v>363</v>
      </c>
      <c r="C122" s="262" t="s">
        <v>364</v>
      </c>
      <c r="D122" s="205" t="s">
        <v>948</v>
      </c>
      <c r="E122" s="236">
        <v>4</v>
      </c>
      <c r="F122" s="233">
        <v>1</v>
      </c>
      <c r="G122" s="200">
        <v>0.7</v>
      </c>
      <c r="H122" s="205" t="s">
        <v>1270</v>
      </c>
      <c r="I122" s="205" t="s">
        <v>928</v>
      </c>
      <c r="J122" s="230" t="s">
        <v>1073</v>
      </c>
      <c r="K122" s="375" t="s">
        <v>1046</v>
      </c>
      <c r="L122" s="414">
        <f>(G122+G123+G124+G125+G126+G127+G128)/7</f>
        <v>0.7657142857142857</v>
      </c>
      <c r="M122" s="369">
        <v>7</v>
      </c>
    </row>
    <row r="123" spans="1:13" ht="82.5" customHeight="1">
      <c r="A123" s="354"/>
      <c r="B123" s="262"/>
      <c r="C123" s="262"/>
      <c r="D123" s="205" t="s">
        <v>949</v>
      </c>
      <c r="E123" s="236">
        <v>3</v>
      </c>
      <c r="F123" s="233">
        <v>1</v>
      </c>
      <c r="G123" s="200">
        <v>0.66</v>
      </c>
      <c r="H123" s="205" t="s">
        <v>1271</v>
      </c>
      <c r="I123" s="205" t="s">
        <v>928</v>
      </c>
      <c r="J123" s="230" t="s">
        <v>1073</v>
      </c>
      <c r="K123" s="375"/>
      <c r="L123" s="425"/>
      <c r="M123" s="370"/>
    </row>
    <row r="124" spans="1:13" ht="51.75" customHeight="1">
      <c r="A124" s="354"/>
      <c r="B124" s="262"/>
      <c r="C124" s="262"/>
      <c r="D124" s="205" t="s">
        <v>950</v>
      </c>
      <c r="E124" s="236">
        <v>1</v>
      </c>
      <c r="F124" s="233">
        <v>1</v>
      </c>
      <c r="G124" s="200">
        <v>1</v>
      </c>
      <c r="H124" s="205" t="s">
        <v>1272</v>
      </c>
      <c r="I124" s="205" t="s">
        <v>928</v>
      </c>
      <c r="J124" s="230" t="s">
        <v>1073</v>
      </c>
      <c r="K124" s="375"/>
      <c r="L124" s="425"/>
      <c r="M124" s="370"/>
    </row>
    <row r="125" spans="1:13" ht="70.5" customHeight="1">
      <c r="A125" s="354"/>
      <c r="B125" s="262"/>
      <c r="C125" s="262"/>
      <c r="D125" s="205" t="s">
        <v>951</v>
      </c>
      <c r="E125" s="236">
        <v>0</v>
      </c>
      <c r="F125" s="233">
        <v>1</v>
      </c>
      <c r="G125" s="200">
        <v>1</v>
      </c>
      <c r="H125" s="205" t="s">
        <v>1273</v>
      </c>
      <c r="I125" s="205" t="s">
        <v>928</v>
      </c>
      <c r="J125" s="230" t="s">
        <v>1073</v>
      </c>
      <c r="K125" s="375"/>
      <c r="L125" s="425"/>
      <c r="M125" s="370"/>
    </row>
    <row r="126" spans="1:13" ht="76.5" customHeight="1">
      <c r="A126" s="354"/>
      <c r="B126" s="262"/>
      <c r="C126" s="262"/>
      <c r="D126" s="205" t="s">
        <v>952</v>
      </c>
      <c r="E126" s="236">
        <v>0</v>
      </c>
      <c r="F126" s="233">
        <v>1</v>
      </c>
      <c r="G126" s="200">
        <v>1</v>
      </c>
      <c r="H126" s="205" t="s">
        <v>1274</v>
      </c>
      <c r="I126" s="205" t="s">
        <v>928</v>
      </c>
      <c r="J126" s="230" t="s">
        <v>1073</v>
      </c>
      <c r="K126" s="375"/>
      <c r="L126" s="425"/>
      <c r="M126" s="370"/>
    </row>
    <row r="127" spans="1:13" ht="82.5" customHeight="1">
      <c r="A127" s="354"/>
      <c r="B127" s="262"/>
      <c r="C127" s="231" t="s">
        <v>1014</v>
      </c>
      <c r="D127" s="205" t="s">
        <v>1015</v>
      </c>
      <c r="E127" s="236">
        <v>0</v>
      </c>
      <c r="F127" s="233">
        <v>0.8</v>
      </c>
      <c r="G127" s="200">
        <v>0.5</v>
      </c>
      <c r="H127" s="205" t="s">
        <v>1371</v>
      </c>
      <c r="I127" s="205" t="s">
        <v>928</v>
      </c>
      <c r="J127" s="230" t="s">
        <v>1073</v>
      </c>
      <c r="K127" s="375"/>
      <c r="L127" s="425"/>
      <c r="M127" s="370"/>
    </row>
    <row r="128" spans="1:13" s="212" customFormat="1" ht="129" customHeight="1">
      <c r="A128" s="355"/>
      <c r="B128" s="231" t="s">
        <v>993</v>
      </c>
      <c r="C128" s="231" t="s">
        <v>997</v>
      </c>
      <c r="D128" s="231" t="s">
        <v>937</v>
      </c>
      <c r="E128" s="232">
        <v>0</v>
      </c>
      <c r="F128" s="206">
        <v>1</v>
      </c>
      <c r="G128" s="16">
        <v>0.5</v>
      </c>
      <c r="H128" s="205" t="s">
        <v>1372</v>
      </c>
      <c r="I128" s="205" t="s">
        <v>928</v>
      </c>
      <c r="J128" s="230" t="s">
        <v>1074</v>
      </c>
      <c r="K128" s="375"/>
      <c r="L128" s="426"/>
      <c r="M128" s="413"/>
    </row>
    <row r="129" spans="1:13" s="212" customFormat="1" ht="22.5" customHeight="1">
      <c r="A129" s="372" t="s">
        <v>889</v>
      </c>
      <c r="B129" s="373"/>
      <c r="C129" s="373"/>
      <c r="D129" s="373"/>
      <c r="E129" s="373"/>
      <c r="F129" s="373"/>
      <c r="G129" s="373"/>
      <c r="H129" s="373"/>
      <c r="I129" s="373"/>
      <c r="J129" s="373"/>
      <c r="K129" s="373"/>
      <c r="L129" s="373"/>
      <c r="M129" s="374"/>
    </row>
    <row r="130" spans="1:13" ht="38.25" customHeight="1">
      <c r="A130" s="375" t="s">
        <v>1049</v>
      </c>
      <c r="B130" s="376"/>
      <c r="C130" s="376"/>
      <c r="D130" s="376"/>
      <c r="E130" s="376"/>
      <c r="F130" s="376"/>
      <c r="G130" s="376"/>
      <c r="H130" s="376"/>
      <c r="I130" s="376"/>
      <c r="J130" s="376"/>
      <c r="K130" s="376"/>
      <c r="L130" s="376"/>
      <c r="M130" s="377"/>
    </row>
    <row r="131" spans="1:13" ht="24.75" customHeight="1">
      <c r="A131" s="324" t="s">
        <v>859</v>
      </c>
      <c r="B131" s="348" t="s">
        <v>860</v>
      </c>
      <c r="C131" s="348" t="s">
        <v>857</v>
      </c>
      <c r="D131" s="348" t="s">
        <v>858</v>
      </c>
      <c r="E131" s="348" t="s">
        <v>1048</v>
      </c>
      <c r="F131" s="348"/>
      <c r="G131" s="353" t="s">
        <v>1256</v>
      </c>
      <c r="H131" s="353"/>
      <c r="I131" s="348" t="s">
        <v>485</v>
      </c>
      <c r="J131" s="349" t="s">
        <v>1119</v>
      </c>
      <c r="K131" s="351" t="s">
        <v>1120</v>
      </c>
      <c r="L131" s="348" t="s">
        <v>1260</v>
      </c>
      <c r="M131" s="348" t="s">
        <v>1261</v>
      </c>
    </row>
    <row r="132" spans="1:13" ht="35.25" customHeight="1">
      <c r="A132" s="324"/>
      <c r="B132" s="348"/>
      <c r="C132" s="348"/>
      <c r="D132" s="348"/>
      <c r="E132" s="203" t="s">
        <v>1121</v>
      </c>
      <c r="F132" s="203" t="s">
        <v>1122</v>
      </c>
      <c r="G132" s="220" t="s">
        <v>1257</v>
      </c>
      <c r="H132" s="220" t="s">
        <v>1258</v>
      </c>
      <c r="I132" s="348"/>
      <c r="J132" s="350"/>
      <c r="K132" s="352"/>
      <c r="L132" s="348"/>
      <c r="M132" s="348"/>
    </row>
    <row r="133" spans="1:13" ht="112.5" customHeight="1">
      <c r="A133" s="263" t="s">
        <v>999</v>
      </c>
      <c r="B133" s="205" t="s">
        <v>1186</v>
      </c>
      <c r="C133" s="205" t="s">
        <v>149</v>
      </c>
      <c r="D133" s="205" t="s">
        <v>1016</v>
      </c>
      <c r="E133" s="232">
        <v>0</v>
      </c>
      <c r="F133" s="233">
        <v>1</v>
      </c>
      <c r="G133" s="200">
        <v>0.5</v>
      </c>
      <c r="H133" s="226" t="s">
        <v>1373</v>
      </c>
      <c r="I133" s="231" t="s">
        <v>1017</v>
      </c>
      <c r="J133" s="230" t="s">
        <v>1097</v>
      </c>
      <c r="K133" s="238"/>
      <c r="L133" s="361">
        <f>(G133+G134+G135+G136+G137+G138+G139+G142+G143+G144+G145+G146+G147+G148+G150+G151+G154+G155)/18</f>
        <v>0.5166666666666667</v>
      </c>
      <c r="M133" s="369">
        <v>18</v>
      </c>
    </row>
    <row r="134" spans="1:13" ht="82.5" customHeight="1">
      <c r="A134" s="354"/>
      <c r="B134" s="263" t="s">
        <v>890</v>
      </c>
      <c r="C134" s="231" t="s">
        <v>1228</v>
      </c>
      <c r="D134" s="205" t="s">
        <v>1151</v>
      </c>
      <c r="E134" s="236">
        <v>0</v>
      </c>
      <c r="F134" s="233">
        <f>64/64</f>
        <v>1</v>
      </c>
      <c r="G134" s="200">
        <v>0.5</v>
      </c>
      <c r="H134" s="226" t="s">
        <v>1275</v>
      </c>
      <c r="I134" s="231" t="s">
        <v>158</v>
      </c>
      <c r="J134" s="230" t="s">
        <v>1097</v>
      </c>
      <c r="K134" s="238"/>
      <c r="L134" s="362"/>
      <c r="M134" s="370"/>
    </row>
    <row r="135" spans="1:13" ht="69.75" customHeight="1">
      <c r="A135" s="355"/>
      <c r="B135" s="378"/>
      <c r="C135" s="231" t="s">
        <v>1229</v>
      </c>
      <c r="D135" s="205" t="s">
        <v>891</v>
      </c>
      <c r="E135" s="236">
        <v>0</v>
      </c>
      <c r="F135" s="233">
        <f>10/10</f>
        <v>1</v>
      </c>
      <c r="G135" s="200">
        <v>0.5</v>
      </c>
      <c r="H135" s="226" t="s">
        <v>1360</v>
      </c>
      <c r="I135" s="231" t="s">
        <v>1057</v>
      </c>
      <c r="J135" s="230" t="s">
        <v>1097</v>
      </c>
      <c r="K135" s="238"/>
      <c r="L135" s="362"/>
      <c r="M135" s="370"/>
    </row>
    <row r="136" spans="1:13" ht="210" customHeight="1">
      <c r="A136" s="356" t="s">
        <v>999</v>
      </c>
      <c r="B136" s="231" t="s">
        <v>1018</v>
      </c>
      <c r="C136" s="231" t="s">
        <v>1230</v>
      </c>
      <c r="D136" s="205" t="s">
        <v>1231</v>
      </c>
      <c r="E136" s="236">
        <v>0</v>
      </c>
      <c r="F136" s="233">
        <f>1/1</f>
        <v>1</v>
      </c>
      <c r="G136" s="200">
        <v>0.5</v>
      </c>
      <c r="H136" s="226" t="s">
        <v>1374</v>
      </c>
      <c r="I136" s="234" t="s">
        <v>892</v>
      </c>
      <c r="J136" s="230" t="s">
        <v>1058</v>
      </c>
      <c r="K136" s="238" t="s">
        <v>1379</v>
      </c>
      <c r="L136" s="362"/>
      <c r="M136" s="370"/>
    </row>
    <row r="137" spans="1:13" ht="72.75" customHeight="1">
      <c r="A137" s="357"/>
      <c r="B137" s="231" t="s">
        <v>1187</v>
      </c>
      <c r="C137" s="205" t="s">
        <v>1152</v>
      </c>
      <c r="D137" s="205" t="s">
        <v>1153</v>
      </c>
      <c r="E137" s="236">
        <v>0</v>
      </c>
      <c r="F137" s="233">
        <v>1</v>
      </c>
      <c r="G137" s="200">
        <v>0.5</v>
      </c>
      <c r="H137" s="204" t="s">
        <v>1276</v>
      </c>
      <c r="I137" s="205" t="s">
        <v>174</v>
      </c>
      <c r="J137" s="230" t="s">
        <v>1097</v>
      </c>
      <c r="K137" s="238"/>
      <c r="L137" s="362"/>
      <c r="M137" s="370"/>
    </row>
    <row r="138" spans="1:13" ht="72" customHeight="1">
      <c r="A138" s="357"/>
      <c r="B138" s="327" t="s">
        <v>924</v>
      </c>
      <c r="C138" s="231" t="s">
        <v>1232</v>
      </c>
      <c r="D138" s="205" t="s">
        <v>958</v>
      </c>
      <c r="E138" s="236">
        <v>1</v>
      </c>
      <c r="F138" s="233">
        <f>1/1</f>
        <v>1</v>
      </c>
      <c r="G138" s="200">
        <v>1</v>
      </c>
      <c r="H138" s="204" t="s">
        <v>1277</v>
      </c>
      <c r="I138" s="205" t="s">
        <v>1059</v>
      </c>
      <c r="J138" s="230" t="s">
        <v>1154</v>
      </c>
      <c r="K138" s="238"/>
      <c r="L138" s="362"/>
      <c r="M138" s="370"/>
    </row>
    <row r="139" spans="1:13" s="212" customFormat="1" ht="102.75" customHeight="1">
      <c r="A139" s="357"/>
      <c r="B139" s="360"/>
      <c r="C139" s="202" t="s">
        <v>893</v>
      </c>
      <c r="D139" s="205" t="s">
        <v>894</v>
      </c>
      <c r="E139" s="236">
        <v>0</v>
      </c>
      <c r="F139" s="233">
        <v>1</v>
      </c>
      <c r="G139" s="246">
        <v>0.3</v>
      </c>
      <c r="H139" s="243" t="s">
        <v>1395</v>
      </c>
      <c r="I139" s="205" t="s">
        <v>1059</v>
      </c>
      <c r="J139" s="230" t="s">
        <v>1154</v>
      </c>
      <c r="K139" s="238"/>
      <c r="L139" s="362"/>
      <c r="M139" s="370"/>
    </row>
    <row r="140" spans="1:13" ht="24.75" customHeight="1">
      <c r="A140" s="324" t="s">
        <v>859</v>
      </c>
      <c r="B140" s="348" t="s">
        <v>860</v>
      </c>
      <c r="C140" s="348" t="s">
        <v>857</v>
      </c>
      <c r="D140" s="348" t="s">
        <v>858</v>
      </c>
      <c r="E140" s="348" t="s">
        <v>1048</v>
      </c>
      <c r="F140" s="348"/>
      <c r="G140" s="353" t="s">
        <v>1256</v>
      </c>
      <c r="H140" s="353"/>
      <c r="I140" s="348" t="s">
        <v>485</v>
      </c>
      <c r="J140" s="349" t="s">
        <v>1119</v>
      </c>
      <c r="K140" s="351" t="s">
        <v>1120</v>
      </c>
      <c r="L140" s="362"/>
      <c r="M140" s="370"/>
    </row>
    <row r="141" spans="1:13" ht="35.25" customHeight="1">
      <c r="A141" s="324"/>
      <c r="B141" s="348"/>
      <c r="C141" s="348"/>
      <c r="D141" s="348"/>
      <c r="E141" s="203" t="s">
        <v>1121</v>
      </c>
      <c r="F141" s="203" t="s">
        <v>1122</v>
      </c>
      <c r="G141" s="220" t="s">
        <v>1257</v>
      </c>
      <c r="H141" s="220" t="s">
        <v>1258</v>
      </c>
      <c r="I141" s="348"/>
      <c r="J141" s="350"/>
      <c r="K141" s="352"/>
      <c r="L141" s="362"/>
      <c r="M141" s="370"/>
    </row>
    <row r="142" spans="1:13" s="212" customFormat="1" ht="72.75" customHeight="1">
      <c r="A142" s="263" t="s">
        <v>999</v>
      </c>
      <c r="B142" s="263" t="s">
        <v>924</v>
      </c>
      <c r="C142" s="263" t="s">
        <v>893</v>
      </c>
      <c r="D142" s="205" t="s">
        <v>1233</v>
      </c>
      <c r="E142" s="236">
        <v>0</v>
      </c>
      <c r="F142" s="233">
        <v>1</v>
      </c>
      <c r="G142" s="246">
        <v>0</v>
      </c>
      <c r="H142" s="243" t="s">
        <v>1409</v>
      </c>
      <c r="I142" s="205" t="s">
        <v>103</v>
      </c>
      <c r="J142" s="230" t="s">
        <v>1060</v>
      </c>
      <c r="K142" s="238"/>
      <c r="L142" s="362"/>
      <c r="M142" s="370"/>
    </row>
    <row r="143" spans="1:13" s="212" customFormat="1" ht="78" customHeight="1">
      <c r="A143" s="354"/>
      <c r="B143" s="354"/>
      <c r="C143" s="354"/>
      <c r="D143" s="205" t="s">
        <v>895</v>
      </c>
      <c r="E143" s="236">
        <v>0</v>
      </c>
      <c r="F143" s="233">
        <v>1</v>
      </c>
      <c r="G143" s="246">
        <v>0.5</v>
      </c>
      <c r="H143" s="243" t="s">
        <v>1282</v>
      </c>
      <c r="I143" s="205" t="s">
        <v>1059</v>
      </c>
      <c r="J143" s="230" t="s">
        <v>1060</v>
      </c>
      <c r="K143" s="238"/>
      <c r="L143" s="362"/>
      <c r="M143" s="370"/>
    </row>
    <row r="144" spans="1:13" s="212" customFormat="1" ht="72" customHeight="1">
      <c r="A144" s="355"/>
      <c r="B144" s="355"/>
      <c r="C144" s="355"/>
      <c r="D144" s="205" t="s">
        <v>1234</v>
      </c>
      <c r="E144" s="236">
        <v>0</v>
      </c>
      <c r="F144" s="233">
        <v>1</v>
      </c>
      <c r="G144" s="246">
        <v>0</v>
      </c>
      <c r="H144" s="243" t="s">
        <v>1281</v>
      </c>
      <c r="I144" s="205" t="s">
        <v>103</v>
      </c>
      <c r="J144" s="230" t="s">
        <v>1060</v>
      </c>
      <c r="K144" s="238"/>
      <c r="L144" s="362"/>
      <c r="M144" s="370"/>
    </row>
    <row r="145" spans="1:13" s="212" customFormat="1" ht="51.75" customHeight="1">
      <c r="A145" s="263" t="s">
        <v>999</v>
      </c>
      <c r="B145" s="263" t="s">
        <v>1254</v>
      </c>
      <c r="C145" s="231" t="s">
        <v>1242</v>
      </c>
      <c r="D145" s="205" t="s">
        <v>1279</v>
      </c>
      <c r="E145" s="236">
        <v>0</v>
      </c>
      <c r="F145" s="233">
        <f>1/1</f>
        <v>1</v>
      </c>
      <c r="G145" s="200">
        <v>1</v>
      </c>
      <c r="H145" s="204" t="s">
        <v>1397</v>
      </c>
      <c r="I145" s="205" t="s">
        <v>1243</v>
      </c>
      <c r="J145" s="230" t="s">
        <v>1060</v>
      </c>
      <c r="K145" s="238"/>
      <c r="L145" s="362"/>
      <c r="M145" s="370"/>
    </row>
    <row r="146" spans="1:13" s="212" customFormat="1" ht="51.75" customHeight="1">
      <c r="A146" s="354"/>
      <c r="B146" s="264"/>
      <c r="C146" s="231" t="s">
        <v>1236</v>
      </c>
      <c r="D146" s="205" t="s">
        <v>1235</v>
      </c>
      <c r="E146" s="236">
        <v>0</v>
      </c>
      <c r="F146" s="233">
        <v>1</v>
      </c>
      <c r="G146" s="200">
        <v>1</v>
      </c>
      <c r="H146" s="204" t="s">
        <v>1278</v>
      </c>
      <c r="I146" s="205" t="s">
        <v>1237</v>
      </c>
      <c r="J146" s="230" t="s">
        <v>1060</v>
      </c>
      <c r="K146" s="238"/>
      <c r="L146" s="362"/>
      <c r="M146" s="370"/>
    </row>
    <row r="147" spans="1:13" s="212" customFormat="1" ht="45.75" customHeight="1">
      <c r="A147" s="354"/>
      <c r="B147" s="264"/>
      <c r="C147" s="231" t="s">
        <v>1251</v>
      </c>
      <c r="D147" s="205" t="s">
        <v>1238</v>
      </c>
      <c r="E147" s="236">
        <v>0</v>
      </c>
      <c r="F147" s="233">
        <v>1</v>
      </c>
      <c r="G147" s="200">
        <v>1</v>
      </c>
      <c r="H147" s="204" t="s">
        <v>1361</v>
      </c>
      <c r="I147" s="205" t="s">
        <v>1241</v>
      </c>
      <c r="J147" s="230" t="s">
        <v>1060</v>
      </c>
      <c r="K147" s="238"/>
      <c r="L147" s="362"/>
      <c r="M147" s="370"/>
    </row>
    <row r="148" spans="1:13" s="212" customFormat="1" ht="83.25" customHeight="1">
      <c r="A148" s="354"/>
      <c r="B148" s="403"/>
      <c r="C148" s="231" t="s">
        <v>1239</v>
      </c>
      <c r="D148" s="205" t="s">
        <v>1240</v>
      </c>
      <c r="E148" s="244">
        <v>0</v>
      </c>
      <c r="F148" s="246">
        <v>1</v>
      </c>
      <c r="G148" s="246">
        <v>0.5</v>
      </c>
      <c r="H148" s="204" t="s">
        <v>1396</v>
      </c>
      <c r="I148" s="205" t="s">
        <v>1243</v>
      </c>
      <c r="J148" s="230" t="s">
        <v>1060</v>
      </c>
      <c r="K148" s="238"/>
      <c r="L148" s="362"/>
      <c r="M148" s="370"/>
    </row>
    <row r="149" spans="1:13" s="212" customFormat="1" ht="58.5" customHeight="1">
      <c r="A149" s="354"/>
      <c r="B149" s="404"/>
      <c r="C149" s="214" t="s">
        <v>896</v>
      </c>
      <c r="D149" s="205" t="s">
        <v>1194</v>
      </c>
      <c r="E149" s="244">
        <v>0</v>
      </c>
      <c r="F149" s="246">
        <f>1/1</f>
        <v>1</v>
      </c>
      <c r="G149" s="246">
        <v>0</v>
      </c>
      <c r="H149" s="204" t="s">
        <v>1280</v>
      </c>
      <c r="I149" s="234" t="s">
        <v>892</v>
      </c>
      <c r="J149" s="230" t="s">
        <v>1195</v>
      </c>
      <c r="K149" s="238"/>
      <c r="L149" s="362"/>
      <c r="M149" s="370"/>
    </row>
    <row r="150" spans="1:13" s="212" customFormat="1" ht="90.75" customHeight="1">
      <c r="A150" s="354"/>
      <c r="B150" s="214" t="s">
        <v>897</v>
      </c>
      <c r="C150" s="214" t="s">
        <v>1200</v>
      </c>
      <c r="D150" s="231" t="s">
        <v>898</v>
      </c>
      <c r="E150" s="232">
        <v>0</v>
      </c>
      <c r="F150" s="233">
        <v>1</v>
      </c>
      <c r="G150" s="200">
        <v>0.5</v>
      </c>
      <c r="H150" s="204" t="s">
        <v>1362</v>
      </c>
      <c r="I150" s="205" t="s">
        <v>204</v>
      </c>
      <c r="J150" s="231" t="s">
        <v>1244</v>
      </c>
      <c r="K150" s="238"/>
      <c r="L150" s="362"/>
      <c r="M150" s="370"/>
    </row>
    <row r="151" spans="1:13" ht="95.25" customHeight="1">
      <c r="A151" s="355"/>
      <c r="B151" s="214" t="s">
        <v>993</v>
      </c>
      <c r="C151" s="231" t="s">
        <v>943</v>
      </c>
      <c r="D151" s="205" t="s">
        <v>945</v>
      </c>
      <c r="E151" s="236">
        <v>0</v>
      </c>
      <c r="F151" s="233">
        <v>1</v>
      </c>
      <c r="G151" s="200">
        <v>0.5</v>
      </c>
      <c r="H151" s="226" t="s">
        <v>1363</v>
      </c>
      <c r="I151" s="231" t="s">
        <v>69</v>
      </c>
      <c r="J151" s="231" t="s">
        <v>1129</v>
      </c>
      <c r="K151" s="238"/>
      <c r="L151" s="362"/>
      <c r="M151" s="370"/>
    </row>
    <row r="152" spans="1:13" ht="24.75" customHeight="1">
      <c r="A152" s="324" t="s">
        <v>859</v>
      </c>
      <c r="B152" s="348" t="s">
        <v>860</v>
      </c>
      <c r="C152" s="348" t="s">
        <v>857</v>
      </c>
      <c r="D152" s="348" t="s">
        <v>858</v>
      </c>
      <c r="E152" s="348" t="s">
        <v>1048</v>
      </c>
      <c r="F152" s="348"/>
      <c r="G152" s="353" t="s">
        <v>1256</v>
      </c>
      <c r="H152" s="353"/>
      <c r="I152" s="348" t="s">
        <v>485</v>
      </c>
      <c r="J152" s="349" t="s">
        <v>1119</v>
      </c>
      <c r="K152" s="351" t="s">
        <v>1120</v>
      </c>
      <c r="L152" s="362"/>
      <c r="M152" s="370"/>
    </row>
    <row r="153" spans="1:13" ht="35.25" customHeight="1">
      <c r="A153" s="324"/>
      <c r="B153" s="348"/>
      <c r="C153" s="348"/>
      <c r="D153" s="348"/>
      <c r="E153" s="203" t="s">
        <v>1121</v>
      </c>
      <c r="F153" s="203" t="s">
        <v>1122</v>
      </c>
      <c r="G153" s="220" t="s">
        <v>1257</v>
      </c>
      <c r="H153" s="220" t="s">
        <v>1258</v>
      </c>
      <c r="I153" s="348"/>
      <c r="J153" s="350"/>
      <c r="K153" s="352"/>
      <c r="L153" s="362"/>
      <c r="M153" s="370"/>
    </row>
    <row r="154" spans="1:13" s="212" customFormat="1" ht="29.25" customHeight="1">
      <c r="A154" s="258"/>
      <c r="B154" s="263" t="s">
        <v>993</v>
      </c>
      <c r="C154" s="263" t="s">
        <v>1376</v>
      </c>
      <c r="D154" s="263" t="s">
        <v>1196</v>
      </c>
      <c r="E154" s="401">
        <v>0</v>
      </c>
      <c r="F154" s="401">
        <v>1</v>
      </c>
      <c r="G154" s="411">
        <v>0.5</v>
      </c>
      <c r="H154" s="409" t="s">
        <v>1413</v>
      </c>
      <c r="I154" s="263" t="s">
        <v>1110</v>
      </c>
      <c r="J154" s="263" t="s">
        <v>1109</v>
      </c>
      <c r="K154" s="263" t="s">
        <v>1375</v>
      </c>
      <c r="L154" s="362"/>
      <c r="M154" s="370"/>
    </row>
    <row r="155" spans="1:13" s="212" customFormat="1" ht="127.5" customHeight="1">
      <c r="A155" s="259" t="s">
        <v>999</v>
      </c>
      <c r="B155" s="264"/>
      <c r="C155" s="264"/>
      <c r="D155" s="264"/>
      <c r="E155" s="402"/>
      <c r="F155" s="402"/>
      <c r="G155" s="412"/>
      <c r="H155" s="410"/>
      <c r="I155" s="264"/>
      <c r="J155" s="264"/>
      <c r="K155" s="264"/>
      <c r="L155" s="362"/>
      <c r="M155" s="370"/>
    </row>
    <row r="156" spans="1:13" ht="24.75" customHeight="1">
      <c r="A156" s="324" t="s">
        <v>859</v>
      </c>
      <c r="B156" s="348" t="s">
        <v>860</v>
      </c>
      <c r="C156" s="348" t="s">
        <v>857</v>
      </c>
      <c r="D156" s="348" t="s">
        <v>858</v>
      </c>
      <c r="E156" s="348" t="s">
        <v>1048</v>
      </c>
      <c r="F156" s="348"/>
      <c r="G156" s="353" t="s">
        <v>1256</v>
      </c>
      <c r="H156" s="353"/>
      <c r="I156" s="348" t="s">
        <v>485</v>
      </c>
      <c r="J156" s="349" t="s">
        <v>1119</v>
      </c>
      <c r="K156" s="351" t="s">
        <v>1120</v>
      </c>
      <c r="L156" s="348" t="s">
        <v>1260</v>
      </c>
      <c r="M156" s="348" t="s">
        <v>1261</v>
      </c>
    </row>
    <row r="157" spans="1:13" ht="35.25" customHeight="1">
      <c r="A157" s="324"/>
      <c r="B157" s="348"/>
      <c r="C157" s="348"/>
      <c r="D157" s="348"/>
      <c r="E157" s="203" t="s">
        <v>1121</v>
      </c>
      <c r="F157" s="203" t="s">
        <v>1122</v>
      </c>
      <c r="G157" s="220" t="s">
        <v>1257</v>
      </c>
      <c r="H157" s="220" t="s">
        <v>1258</v>
      </c>
      <c r="I157" s="348"/>
      <c r="J157" s="350"/>
      <c r="K157" s="352"/>
      <c r="L157" s="348"/>
      <c r="M157" s="348"/>
    </row>
    <row r="158" spans="1:13" s="212" customFormat="1" ht="339.75" customHeight="1">
      <c r="A158" s="231" t="s">
        <v>999</v>
      </c>
      <c r="B158" s="231" t="s">
        <v>993</v>
      </c>
      <c r="C158" s="231" t="s">
        <v>1019</v>
      </c>
      <c r="D158" s="231" t="s">
        <v>1197</v>
      </c>
      <c r="E158" s="232">
        <v>0</v>
      </c>
      <c r="F158" s="206">
        <v>1</v>
      </c>
      <c r="G158" s="16">
        <v>0</v>
      </c>
      <c r="H158" s="228" t="s">
        <v>1410</v>
      </c>
      <c r="I158" s="231" t="s">
        <v>1062</v>
      </c>
      <c r="J158" s="202" t="s">
        <v>1063</v>
      </c>
      <c r="K158" s="238" t="s">
        <v>1064</v>
      </c>
      <c r="L158" s="250">
        <v>0</v>
      </c>
      <c r="M158" s="249">
        <v>1</v>
      </c>
    </row>
    <row r="159" spans="1:13" s="212" customFormat="1" ht="33.75" customHeight="1">
      <c r="A159" s="372" t="s">
        <v>929</v>
      </c>
      <c r="B159" s="373"/>
      <c r="C159" s="373"/>
      <c r="D159" s="373"/>
      <c r="E159" s="373"/>
      <c r="F159" s="373"/>
      <c r="G159" s="373"/>
      <c r="H159" s="373"/>
      <c r="I159" s="373"/>
      <c r="J159" s="373"/>
      <c r="K159" s="373"/>
      <c r="L159" s="373"/>
      <c r="M159" s="374"/>
    </row>
    <row r="160" spans="1:13" s="212" customFormat="1" ht="33.75" customHeight="1">
      <c r="A160" s="375" t="s">
        <v>1112</v>
      </c>
      <c r="B160" s="376"/>
      <c r="C160" s="376"/>
      <c r="D160" s="376"/>
      <c r="E160" s="376"/>
      <c r="F160" s="376"/>
      <c r="G160" s="376"/>
      <c r="H160" s="376"/>
      <c r="I160" s="376"/>
      <c r="J160" s="376"/>
      <c r="K160" s="376"/>
      <c r="L160" s="376"/>
      <c r="M160" s="377"/>
    </row>
    <row r="161" spans="1:13" ht="24.75" customHeight="1">
      <c r="A161" s="324" t="s">
        <v>859</v>
      </c>
      <c r="B161" s="348" t="s">
        <v>860</v>
      </c>
      <c r="C161" s="348" t="s">
        <v>857</v>
      </c>
      <c r="D161" s="348" t="s">
        <v>858</v>
      </c>
      <c r="E161" s="348" t="s">
        <v>1048</v>
      </c>
      <c r="F161" s="348"/>
      <c r="G161" s="353" t="s">
        <v>1256</v>
      </c>
      <c r="H161" s="353"/>
      <c r="I161" s="348" t="s">
        <v>485</v>
      </c>
      <c r="J161" s="349" t="s">
        <v>1119</v>
      </c>
      <c r="K161" s="351" t="s">
        <v>1120</v>
      </c>
      <c r="L161" s="348" t="s">
        <v>1260</v>
      </c>
      <c r="M161" s="348" t="s">
        <v>1261</v>
      </c>
    </row>
    <row r="162" spans="1:13" ht="35.25" customHeight="1">
      <c r="A162" s="324"/>
      <c r="B162" s="348"/>
      <c r="C162" s="348"/>
      <c r="D162" s="348"/>
      <c r="E162" s="203" t="s">
        <v>1121</v>
      </c>
      <c r="F162" s="203" t="s">
        <v>1122</v>
      </c>
      <c r="G162" s="220" t="s">
        <v>1257</v>
      </c>
      <c r="H162" s="220" t="s">
        <v>1258</v>
      </c>
      <c r="I162" s="348"/>
      <c r="J162" s="350"/>
      <c r="K162" s="352"/>
      <c r="L162" s="348"/>
      <c r="M162" s="348"/>
    </row>
    <row r="163" spans="1:13" s="212" customFormat="1" ht="123" customHeight="1">
      <c r="A163" s="263" t="s">
        <v>999</v>
      </c>
      <c r="B163" s="231" t="s">
        <v>92</v>
      </c>
      <c r="C163" s="231" t="s">
        <v>93</v>
      </c>
      <c r="D163" s="231" t="s">
        <v>900</v>
      </c>
      <c r="E163" s="206">
        <v>0</v>
      </c>
      <c r="F163" s="206">
        <v>1</v>
      </c>
      <c r="G163" s="16">
        <v>1</v>
      </c>
      <c r="H163" s="204" t="s">
        <v>1283</v>
      </c>
      <c r="I163" s="231" t="s">
        <v>899</v>
      </c>
      <c r="J163" s="263" t="s">
        <v>1077</v>
      </c>
      <c r="K163" s="327"/>
      <c r="L163" s="361">
        <f>(G163+G164+G165+G166+G167+G168)/6</f>
        <v>0.5</v>
      </c>
      <c r="M163" s="369">
        <v>6</v>
      </c>
    </row>
    <row r="164" spans="1:13" s="212" customFormat="1" ht="60">
      <c r="A164" s="264"/>
      <c r="B164" s="231" t="s">
        <v>95</v>
      </c>
      <c r="C164" s="231" t="s">
        <v>1020</v>
      </c>
      <c r="D164" s="231" t="s">
        <v>901</v>
      </c>
      <c r="E164" s="206">
        <v>0.2</v>
      </c>
      <c r="F164" s="206">
        <v>1</v>
      </c>
      <c r="G164" s="16">
        <v>0.2</v>
      </c>
      <c r="H164" s="204" t="s">
        <v>1398</v>
      </c>
      <c r="I164" s="231" t="s">
        <v>902</v>
      </c>
      <c r="J164" s="264"/>
      <c r="K164" s="360"/>
      <c r="L164" s="362"/>
      <c r="M164" s="370"/>
    </row>
    <row r="165" spans="1:13" s="212" customFormat="1" ht="60">
      <c r="A165" s="264"/>
      <c r="B165" s="231" t="s">
        <v>97</v>
      </c>
      <c r="C165" s="231" t="s">
        <v>925</v>
      </c>
      <c r="D165" s="231" t="s">
        <v>903</v>
      </c>
      <c r="E165" s="232">
        <v>0</v>
      </c>
      <c r="F165" s="206">
        <v>1</v>
      </c>
      <c r="G165" s="16">
        <v>0.3</v>
      </c>
      <c r="H165" s="204" t="s">
        <v>1399</v>
      </c>
      <c r="I165" s="231" t="s">
        <v>902</v>
      </c>
      <c r="J165" s="264"/>
      <c r="K165" s="360"/>
      <c r="L165" s="362"/>
      <c r="M165" s="370"/>
    </row>
    <row r="166" spans="1:13" s="212" customFormat="1" ht="114.75" customHeight="1">
      <c r="A166" s="264"/>
      <c r="B166" s="231" t="s">
        <v>100</v>
      </c>
      <c r="C166" s="231" t="s">
        <v>101</v>
      </c>
      <c r="D166" s="231" t="s">
        <v>904</v>
      </c>
      <c r="E166" s="206">
        <v>0</v>
      </c>
      <c r="F166" s="206">
        <v>1</v>
      </c>
      <c r="G166" s="16">
        <v>0.5</v>
      </c>
      <c r="H166" s="204" t="s">
        <v>1284</v>
      </c>
      <c r="I166" s="231" t="s">
        <v>905</v>
      </c>
      <c r="J166" s="378"/>
      <c r="K166" s="360"/>
      <c r="L166" s="362"/>
      <c r="M166" s="370"/>
    </row>
    <row r="167" spans="1:13" s="212" customFormat="1" ht="92.25" customHeight="1">
      <c r="A167" s="264"/>
      <c r="B167" s="231" t="s">
        <v>1021</v>
      </c>
      <c r="C167" s="231" t="s">
        <v>938</v>
      </c>
      <c r="D167" s="231" t="s">
        <v>1022</v>
      </c>
      <c r="E167" s="232">
        <v>0</v>
      </c>
      <c r="F167" s="206">
        <v>1</v>
      </c>
      <c r="G167" s="16">
        <v>0.5</v>
      </c>
      <c r="H167" s="204" t="s">
        <v>1400</v>
      </c>
      <c r="I167" s="231" t="s">
        <v>942</v>
      </c>
      <c r="J167" s="230" t="s">
        <v>1078</v>
      </c>
      <c r="K167" s="328"/>
      <c r="L167" s="362"/>
      <c r="M167" s="370"/>
    </row>
    <row r="168" spans="1:13" s="212" customFormat="1" ht="132" customHeight="1">
      <c r="A168" s="378"/>
      <c r="B168" s="213" t="s">
        <v>993</v>
      </c>
      <c r="C168" s="231" t="s">
        <v>997</v>
      </c>
      <c r="D168" s="231" t="s">
        <v>937</v>
      </c>
      <c r="E168" s="232">
        <v>0</v>
      </c>
      <c r="F168" s="206">
        <v>1</v>
      </c>
      <c r="G168" s="16">
        <v>0.5</v>
      </c>
      <c r="H168" s="149" t="s">
        <v>1381</v>
      </c>
      <c r="I168" s="231" t="s">
        <v>942</v>
      </c>
      <c r="J168" s="230" t="s">
        <v>1079</v>
      </c>
      <c r="K168" s="204" t="s">
        <v>1380</v>
      </c>
      <c r="L168" s="415"/>
      <c r="M168" s="413"/>
    </row>
    <row r="169" spans="1:13" s="212" customFormat="1" ht="26.25" customHeight="1">
      <c r="A169" s="372" t="s">
        <v>1245</v>
      </c>
      <c r="B169" s="373"/>
      <c r="C169" s="373"/>
      <c r="D169" s="373"/>
      <c r="E169" s="373"/>
      <c r="F169" s="373"/>
      <c r="G169" s="373"/>
      <c r="H169" s="373"/>
      <c r="I169" s="373"/>
      <c r="J169" s="373"/>
      <c r="K169" s="373"/>
      <c r="L169" s="373"/>
      <c r="M169" s="374"/>
    </row>
    <row r="170" spans="1:13" s="212" customFormat="1" ht="33.75" customHeight="1">
      <c r="A170" s="375" t="s">
        <v>1113</v>
      </c>
      <c r="B170" s="376"/>
      <c r="C170" s="376"/>
      <c r="D170" s="376"/>
      <c r="E170" s="376"/>
      <c r="F170" s="376"/>
      <c r="G170" s="376"/>
      <c r="H170" s="376"/>
      <c r="I170" s="376"/>
      <c r="J170" s="376"/>
      <c r="K170" s="376"/>
      <c r="L170" s="376"/>
      <c r="M170" s="377"/>
    </row>
    <row r="171" spans="1:13" ht="24.75" customHeight="1">
      <c r="A171" s="363" t="s">
        <v>859</v>
      </c>
      <c r="B171" s="349" t="s">
        <v>860</v>
      </c>
      <c r="C171" s="349" t="s">
        <v>857</v>
      </c>
      <c r="D171" s="349" t="s">
        <v>858</v>
      </c>
      <c r="E171" s="367" t="s">
        <v>1048</v>
      </c>
      <c r="F171" s="368"/>
      <c r="G171" s="365" t="s">
        <v>1256</v>
      </c>
      <c r="H171" s="366"/>
      <c r="I171" s="349" t="s">
        <v>485</v>
      </c>
      <c r="J171" s="349" t="s">
        <v>1119</v>
      </c>
      <c r="K171" s="363" t="s">
        <v>1120</v>
      </c>
      <c r="L171" s="348" t="s">
        <v>1260</v>
      </c>
      <c r="M171" s="348" t="s">
        <v>1261</v>
      </c>
    </row>
    <row r="172" spans="1:13" ht="35.25" customHeight="1">
      <c r="A172" s="364"/>
      <c r="B172" s="350"/>
      <c r="C172" s="350"/>
      <c r="D172" s="350"/>
      <c r="E172" s="203" t="s">
        <v>1121</v>
      </c>
      <c r="F172" s="203" t="s">
        <v>1122</v>
      </c>
      <c r="G172" s="220" t="s">
        <v>1257</v>
      </c>
      <c r="H172" s="220" t="s">
        <v>1258</v>
      </c>
      <c r="I172" s="350"/>
      <c r="J172" s="350"/>
      <c r="K172" s="364"/>
      <c r="L172" s="348"/>
      <c r="M172" s="348"/>
    </row>
    <row r="173" spans="1:13" s="212" customFormat="1" ht="78.75" customHeight="1">
      <c r="A173" s="356" t="s">
        <v>999</v>
      </c>
      <c r="B173" s="263" t="s">
        <v>906</v>
      </c>
      <c r="C173" s="263" t="s">
        <v>1023</v>
      </c>
      <c r="D173" s="231" t="s">
        <v>1024</v>
      </c>
      <c r="E173" s="232">
        <v>1</v>
      </c>
      <c r="F173" s="206">
        <v>1</v>
      </c>
      <c r="G173" s="16">
        <v>0.7</v>
      </c>
      <c r="H173" s="204" t="s">
        <v>1306</v>
      </c>
      <c r="I173" s="213" t="s">
        <v>578</v>
      </c>
      <c r="J173" s="231" t="s">
        <v>1156</v>
      </c>
      <c r="K173" s="263" t="s">
        <v>1046</v>
      </c>
      <c r="L173" s="361">
        <f>(G173+G174+G175+G176+G177+G178+G179+G182+G183)/9</f>
        <v>0.47777777777777775</v>
      </c>
      <c r="M173" s="369">
        <v>9</v>
      </c>
    </row>
    <row r="174" spans="1:13" s="212" customFormat="1" ht="76.5" customHeight="1">
      <c r="A174" s="399"/>
      <c r="B174" s="264"/>
      <c r="C174" s="378"/>
      <c r="D174" s="231" t="s">
        <v>1155</v>
      </c>
      <c r="E174" s="232">
        <v>0</v>
      </c>
      <c r="F174" s="206" t="s">
        <v>662</v>
      </c>
      <c r="G174" s="16">
        <v>0.5</v>
      </c>
      <c r="H174" s="204" t="s">
        <v>1345</v>
      </c>
      <c r="I174" s="213" t="s">
        <v>578</v>
      </c>
      <c r="J174" s="231" t="s">
        <v>1156</v>
      </c>
      <c r="K174" s="264"/>
      <c r="L174" s="362"/>
      <c r="M174" s="370"/>
    </row>
    <row r="175" spans="1:13" s="212" customFormat="1" ht="72.75" customHeight="1">
      <c r="A175" s="399"/>
      <c r="B175" s="378"/>
      <c r="C175" s="231" t="s">
        <v>1025</v>
      </c>
      <c r="D175" s="231" t="s">
        <v>1026</v>
      </c>
      <c r="E175" s="232">
        <v>1</v>
      </c>
      <c r="F175" s="206">
        <f>1/1</f>
        <v>1</v>
      </c>
      <c r="G175" s="16">
        <v>0.5</v>
      </c>
      <c r="H175" s="149" t="s">
        <v>1309</v>
      </c>
      <c r="I175" s="213" t="s">
        <v>578</v>
      </c>
      <c r="J175" s="231" t="s">
        <v>1156</v>
      </c>
      <c r="K175" s="264"/>
      <c r="L175" s="362"/>
      <c r="M175" s="370"/>
    </row>
    <row r="176" spans="1:13" s="212" customFormat="1" ht="102" customHeight="1">
      <c r="A176" s="399"/>
      <c r="B176" s="231" t="s">
        <v>907</v>
      </c>
      <c r="C176" s="231" t="s">
        <v>908</v>
      </c>
      <c r="D176" s="231" t="s">
        <v>909</v>
      </c>
      <c r="E176" s="236">
        <v>0</v>
      </c>
      <c r="F176" s="206">
        <f>1/1</f>
        <v>1</v>
      </c>
      <c r="G176" s="16">
        <v>0.3</v>
      </c>
      <c r="H176" s="204" t="s">
        <v>1307</v>
      </c>
      <c r="I176" s="231" t="s">
        <v>578</v>
      </c>
      <c r="J176" s="231" t="s">
        <v>1156</v>
      </c>
      <c r="K176" s="264"/>
      <c r="L176" s="362"/>
      <c r="M176" s="370"/>
    </row>
    <row r="177" spans="1:13" s="212" customFormat="1" ht="69" customHeight="1">
      <c r="A177" s="399"/>
      <c r="B177" s="263" t="s">
        <v>910</v>
      </c>
      <c r="C177" s="231" t="s">
        <v>911</v>
      </c>
      <c r="D177" s="231" t="s">
        <v>912</v>
      </c>
      <c r="E177" s="233">
        <v>0</v>
      </c>
      <c r="F177" s="233">
        <v>0.5</v>
      </c>
      <c r="G177" s="200">
        <v>0.8</v>
      </c>
      <c r="H177" s="204" t="s">
        <v>1404</v>
      </c>
      <c r="I177" s="231" t="s">
        <v>1037</v>
      </c>
      <c r="J177" s="231" t="s">
        <v>1065</v>
      </c>
      <c r="K177" s="264"/>
      <c r="L177" s="362"/>
      <c r="M177" s="370"/>
    </row>
    <row r="178" spans="1:13" s="212" customFormat="1" ht="71.25" customHeight="1">
      <c r="A178" s="399"/>
      <c r="B178" s="264"/>
      <c r="C178" s="231" t="s">
        <v>913</v>
      </c>
      <c r="D178" s="231" t="s">
        <v>914</v>
      </c>
      <c r="E178" s="233">
        <v>0.3</v>
      </c>
      <c r="F178" s="233">
        <v>1</v>
      </c>
      <c r="G178" s="200">
        <v>0</v>
      </c>
      <c r="H178" s="204" t="s">
        <v>1364</v>
      </c>
      <c r="I178" s="231" t="s">
        <v>1037</v>
      </c>
      <c r="J178" s="231" t="s">
        <v>1065</v>
      </c>
      <c r="K178" s="264"/>
      <c r="L178" s="362"/>
      <c r="M178" s="370"/>
    </row>
    <row r="179" spans="1:13" s="212" customFormat="1" ht="84" customHeight="1">
      <c r="A179" s="359"/>
      <c r="B179" s="378"/>
      <c r="C179" s="231" t="s">
        <v>1027</v>
      </c>
      <c r="D179" s="231" t="s">
        <v>915</v>
      </c>
      <c r="E179" s="233">
        <v>0.6</v>
      </c>
      <c r="F179" s="233">
        <v>1</v>
      </c>
      <c r="G179" s="200">
        <v>0.5</v>
      </c>
      <c r="H179" s="204" t="s">
        <v>1308</v>
      </c>
      <c r="I179" s="231" t="s">
        <v>916</v>
      </c>
      <c r="J179" s="231" t="s">
        <v>1066</v>
      </c>
      <c r="K179" s="264"/>
      <c r="L179" s="362"/>
      <c r="M179" s="370"/>
    </row>
    <row r="180" spans="1:13" ht="24.75" customHeight="1">
      <c r="A180" s="324" t="s">
        <v>859</v>
      </c>
      <c r="B180" s="348" t="s">
        <v>860</v>
      </c>
      <c r="C180" s="348" t="s">
        <v>857</v>
      </c>
      <c r="D180" s="348" t="s">
        <v>858</v>
      </c>
      <c r="E180" s="348" t="s">
        <v>1048</v>
      </c>
      <c r="F180" s="348"/>
      <c r="G180" s="353" t="s">
        <v>1256</v>
      </c>
      <c r="H180" s="353"/>
      <c r="I180" s="348" t="s">
        <v>485</v>
      </c>
      <c r="J180" s="349" t="s">
        <v>1119</v>
      </c>
      <c r="K180" s="264"/>
      <c r="L180" s="362"/>
      <c r="M180" s="370"/>
    </row>
    <row r="181" spans="1:13" ht="35.25" customHeight="1">
      <c r="A181" s="324"/>
      <c r="B181" s="348"/>
      <c r="C181" s="348"/>
      <c r="D181" s="348"/>
      <c r="E181" s="203" t="s">
        <v>1121</v>
      </c>
      <c r="F181" s="203" t="s">
        <v>1122</v>
      </c>
      <c r="G181" s="220" t="s">
        <v>1257</v>
      </c>
      <c r="H181" s="220" t="s">
        <v>1258</v>
      </c>
      <c r="I181" s="348"/>
      <c r="J181" s="350"/>
      <c r="K181" s="264"/>
      <c r="L181" s="362"/>
      <c r="M181" s="370"/>
    </row>
    <row r="182" spans="1:13" s="212" customFormat="1" ht="88.5" customHeight="1">
      <c r="A182" s="263" t="s">
        <v>999</v>
      </c>
      <c r="B182" s="263" t="s">
        <v>993</v>
      </c>
      <c r="C182" s="231" t="s">
        <v>943</v>
      </c>
      <c r="D182" s="205" t="s">
        <v>945</v>
      </c>
      <c r="E182" s="236">
        <v>0</v>
      </c>
      <c r="F182" s="233">
        <v>1</v>
      </c>
      <c r="G182" s="200">
        <v>0.5</v>
      </c>
      <c r="H182" s="204" t="s">
        <v>1305</v>
      </c>
      <c r="I182" s="231" t="s">
        <v>1037</v>
      </c>
      <c r="J182" s="231" t="s">
        <v>1156</v>
      </c>
      <c r="K182" s="264"/>
      <c r="L182" s="362"/>
      <c r="M182" s="370"/>
    </row>
    <row r="183" spans="1:13" s="212" customFormat="1" ht="125.25" customHeight="1">
      <c r="A183" s="378"/>
      <c r="B183" s="378"/>
      <c r="C183" s="231" t="s">
        <v>997</v>
      </c>
      <c r="D183" s="231" t="s">
        <v>1009</v>
      </c>
      <c r="E183" s="232">
        <v>0</v>
      </c>
      <c r="F183" s="206">
        <v>1</v>
      </c>
      <c r="G183" s="16">
        <v>0.5</v>
      </c>
      <c r="H183" s="149" t="s">
        <v>1346</v>
      </c>
      <c r="I183" s="231" t="s">
        <v>1037</v>
      </c>
      <c r="J183" s="230" t="s">
        <v>1080</v>
      </c>
      <c r="K183" s="378"/>
      <c r="L183" s="415"/>
      <c r="M183" s="370"/>
    </row>
    <row r="184" spans="1:13" s="212" customFormat="1" ht="30.75" customHeight="1">
      <c r="A184" s="372" t="s">
        <v>1028</v>
      </c>
      <c r="B184" s="373"/>
      <c r="C184" s="373"/>
      <c r="D184" s="373"/>
      <c r="E184" s="373"/>
      <c r="F184" s="373"/>
      <c r="G184" s="373"/>
      <c r="H184" s="373"/>
      <c r="I184" s="373"/>
      <c r="J184" s="373"/>
      <c r="K184" s="373"/>
      <c r="L184" s="373"/>
      <c r="M184" s="374"/>
    </row>
    <row r="185" spans="1:13" s="212" customFormat="1" ht="33.75" customHeight="1">
      <c r="A185" s="375" t="s">
        <v>1114</v>
      </c>
      <c r="B185" s="376"/>
      <c r="C185" s="376"/>
      <c r="D185" s="376"/>
      <c r="E185" s="376"/>
      <c r="F185" s="376"/>
      <c r="G185" s="376"/>
      <c r="H185" s="376"/>
      <c r="I185" s="376"/>
      <c r="J185" s="376"/>
      <c r="K185" s="376"/>
      <c r="L185" s="376"/>
      <c r="M185" s="377"/>
    </row>
    <row r="186" spans="1:13" ht="24.75" customHeight="1">
      <c r="A186" s="324" t="s">
        <v>859</v>
      </c>
      <c r="B186" s="348" t="s">
        <v>860</v>
      </c>
      <c r="C186" s="348" t="s">
        <v>857</v>
      </c>
      <c r="D186" s="348" t="s">
        <v>858</v>
      </c>
      <c r="E186" s="348" t="s">
        <v>1048</v>
      </c>
      <c r="F186" s="348"/>
      <c r="G186" s="353" t="s">
        <v>1256</v>
      </c>
      <c r="H186" s="353"/>
      <c r="I186" s="348" t="s">
        <v>485</v>
      </c>
      <c r="J186" s="349" t="s">
        <v>1119</v>
      </c>
      <c r="K186" s="351" t="s">
        <v>1120</v>
      </c>
      <c r="L186" s="348" t="s">
        <v>1260</v>
      </c>
      <c r="M186" s="348" t="s">
        <v>1261</v>
      </c>
    </row>
    <row r="187" spans="1:13" ht="35.25" customHeight="1">
      <c r="A187" s="324"/>
      <c r="B187" s="348"/>
      <c r="C187" s="348"/>
      <c r="D187" s="348"/>
      <c r="E187" s="203" t="s">
        <v>1121</v>
      </c>
      <c r="F187" s="203" t="s">
        <v>1122</v>
      </c>
      <c r="G187" s="220" t="s">
        <v>1257</v>
      </c>
      <c r="H187" s="220" t="s">
        <v>1258</v>
      </c>
      <c r="I187" s="348"/>
      <c r="J187" s="350"/>
      <c r="K187" s="352"/>
      <c r="L187" s="348"/>
      <c r="M187" s="348"/>
    </row>
    <row r="188" spans="1:13" s="212" customFormat="1" ht="141.75" customHeight="1">
      <c r="A188" s="262" t="s">
        <v>999</v>
      </c>
      <c r="B188" s="231" t="s">
        <v>1157</v>
      </c>
      <c r="C188" s="231" t="s">
        <v>1029</v>
      </c>
      <c r="D188" s="231" t="s">
        <v>1095</v>
      </c>
      <c r="E188" s="233">
        <v>0</v>
      </c>
      <c r="F188" s="233">
        <f>5/5</f>
        <v>1</v>
      </c>
      <c r="G188" s="200">
        <v>0.7</v>
      </c>
      <c r="H188" s="204" t="s">
        <v>1391</v>
      </c>
      <c r="I188" s="231" t="s">
        <v>246</v>
      </c>
      <c r="J188" s="235" t="s">
        <v>1081</v>
      </c>
      <c r="K188" s="393" t="s">
        <v>1046</v>
      </c>
      <c r="L188" s="361">
        <f>(G188+G189+G190+G191)/4</f>
        <v>0.55</v>
      </c>
      <c r="M188" s="370">
        <v>4</v>
      </c>
    </row>
    <row r="189" spans="1:13" s="212" customFormat="1" ht="68.25" customHeight="1">
      <c r="A189" s="301"/>
      <c r="B189" s="231" t="s">
        <v>1252</v>
      </c>
      <c r="C189" s="231" t="s">
        <v>1246</v>
      </c>
      <c r="D189" s="231" t="s">
        <v>1247</v>
      </c>
      <c r="E189" s="206">
        <v>0</v>
      </c>
      <c r="F189" s="206">
        <v>0.8</v>
      </c>
      <c r="G189" s="16">
        <v>0.5</v>
      </c>
      <c r="H189" s="204" t="s">
        <v>1347</v>
      </c>
      <c r="I189" s="231" t="s">
        <v>246</v>
      </c>
      <c r="J189" s="235" t="s">
        <v>1081</v>
      </c>
      <c r="K189" s="394"/>
      <c r="L189" s="362"/>
      <c r="M189" s="370"/>
    </row>
    <row r="190" spans="1:13" s="212" customFormat="1" ht="87.75" customHeight="1">
      <c r="A190" s="301"/>
      <c r="B190" s="262" t="s">
        <v>993</v>
      </c>
      <c r="C190" s="231" t="s">
        <v>943</v>
      </c>
      <c r="D190" s="205" t="s">
        <v>945</v>
      </c>
      <c r="E190" s="236">
        <v>0</v>
      </c>
      <c r="F190" s="233">
        <v>1</v>
      </c>
      <c r="G190" s="200">
        <v>0.5</v>
      </c>
      <c r="H190" s="204" t="s">
        <v>1348</v>
      </c>
      <c r="I190" s="231" t="s">
        <v>1036</v>
      </c>
      <c r="J190" s="230" t="s">
        <v>1083</v>
      </c>
      <c r="K190" s="394"/>
      <c r="L190" s="362"/>
      <c r="M190" s="370"/>
    </row>
    <row r="191" spans="1:13" s="212" customFormat="1" ht="174.75" customHeight="1">
      <c r="A191" s="301"/>
      <c r="B191" s="262"/>
      <c r="C191" s="231" t="s">
        <v>1248</v>
      </c>
      <c r="D191" s="231" t="s">
        <v>1009</v>
      </c>
      <c r="E191" s="232">
        <v>0</v>
      </c>
      <c r="F191" s="206">
        <v>1</v>
      </c>
      <c r="G191" s="16">
        <v>0.5</v>
      </c>
      <c r="H191" s="149" t="s">
        <v>1382</v>
      </c>
      <c r="I191" s="231" t="s">
        <v>1036</v>
      </c>
      <c r="J191" s="230" t="s">
        <v>1082</v>
      </c>
      <c r="K191" s="395"/>
      <c r="L191" s="415"/>
      <c r="M191" s="413"/>
    </row>
    <row r="192" spans="1:13" s="212" customFormat="1" ht="30.75" customHeight="1">
      <c r="A192" s="372" t="s">
        <v>1030</v>
      </c>
      <c r="B192" s="373"/>
      <c r="C192" s="373"/>
      <c r="D192" s="373"/>
      <c r="E192" s="373"/>
      <c r="F192" s="373"/>
      <c r="G192" s="373"/>
      <c r="H192" s="373"/>
      <c r="I192" s="373"/>
      <c r="J192" s="373"/>
      <c r="K192" s="373"/>
      <c r="L192" s="373"/>
      <c r="M192" s="374"/>
    </row>
    <row r="193" spans="1:13" s="212" customFormat="1" ht="33.75" customHeight="1">
      <c r="A193" s="375" t="s">
        <v>1115</v>
      </c>
      <c r="B193" s="376"/>
      <c r="C193" s="376"/>
      <c r="D193" s="376"/>
      <c r="E193" s="376"/>
      <c r="F193" s="376"/>
      <c r="G193" s="376"/>
      <c r="H193" s="376"/>
      <c r="I193" s="376"/>
      <c r="J193" s="376"/>
      <c r="K193" s="376"/>
      <c r="L193" s="376"/>
      <c r="M193" s="377"/>
    </row>
    <row r="194" spans="1:13" ht="24.75" customHeight="1">
      <c r="A194" s="324" t="s">
        <v>859</v>
      </c>
      <c r="B194" s="348" t="s">
        <v>860</v>
      </c>
      <c r="C194" s="348" t="s">
        <v>857</v>
      </c>
      <c r="D194" s="348" t="s">
        <v>858</v>
      </c>
      <c r="E194" s="348" t="s">
        <v>1048</v>
      </c>
      <c r="F194" s="348"/>
      <c r="G194" s="353" t="s">
        <v>1256</v>
      </c>
      <c r="H194" s="353"/>
      <c r="I194" s="348" t="s">
        <v>485</v>
      </c>
      <c r="J194" s="349" t="s">
        <v>1119</v>
      </c>
      <c r="K194" s="351" t="s">
        <v>1120</v>
      </c>
      <c r="L194" s="348" t="s">
        <v>1260</v>
      </c>
      <c r="M194" s="348" t="s">
        <v>1261</v>
      </c>
    </row>
    <row r="195" spans="1:13" ht="35.25" customHeight="1">
      <c r="A195" s="324"/>
      <c r="B195" s="348"/>
      <c r="C195" s="348"/>
      <c r="D195" s="348"/>
      <c r="E195" s="203" t="s">
        <v>1121</v>
      </c>
      <c r="F195" s="203" t="s">
        <v>1122</v>
      </c>
      <c r="G195" s="220" t="s">
        <v>1257</v>
      </c>
      <c r="H195" s="220" t="s">
        <v>1258</v>
      </c>
      <c r="I195" s="348"/>
      <c r="J195" s="350"/>
      <c r="K195" s="352"/>
      <c r="L195" s="348"/>
      <c r="M195" s="348"/>
    </row>
    <row r="196" spans="1:13" s="212" customFormat="1" ht="90.75" customHeight="1">
      <c r="A196" s="262" t="s">
        <v>999</v>
      </c>
      <c r="B196" s="231" t="s">
        <v>1031</v>
      </c>
      <c r="C196" s="231" t="s">
        <v>1032</v>
      </c>
      <c r="D196" s="231" t="s">
        <v>1096</v>
      </c>
      <c r="E196" s="233">
        <v>0</v>
      </c>
      <c r="F196" s="233">
        <f>5/5</f>
        <v>1</v>
      </c>
      <c r="G196" s="200">
        <v>0</v>
      </c>
      <c r="H196" s="204" t="s">
        <v>1329</v>
      </c>
      <c r="I196" s="231" t="s">
        <v>246</v>
      </c>
      <c r="J196" s="235" t="s">
        <v>1081</v>
      </c>
      <c r="K196" s="241"/>
      <c r="L196" s="361">
        <f>(G196+G197+G198+G199+G200)/5</f>
        <v>0.3</v>
      </c>
      <c r="M196" s="370">
        <v>5</v>
      </c>
    </row>
    <row r="197" spans="1:13" s="212" customFormat="1" ht="105.75" customHeight="1">
      <c r="A197" s="400"/>
      <c r="B197" s="231" t="s">
        <v>953</v>
      </c>
      <c r="C197" s="231" t="s">
        <v>1033</v>
      </c>
      <c r="D197" s="205" t="s">
        <v>917</v>
      </c>
      <c r="E197" s="206">
        <v>0.8</v>
      </c>
      <c r="F197" s="206">
        <v>1</v>
      </c>
      <c r="G197" s="16">
        <v>0.5</v>
      </c>
      <c r="H197" s="204" t="s">
        <v>1392</v>
      </c>
      <c r="I197" s="231" t="s">
        <v>918</v>
      </c>
      <c r="J197" s="230" t="s">
        <v>1159</v>
      </c>
      <c r="K197" s="242"/>
      <c r="L197" s="362"/>
      <c r="M197" s="370"/>
    </row>
    <row r="198" spans="1:13" s="212" customFormat="1" ht="93" customHeight="1">
      <c r="A198" s="400"/>
      <c r="B198" s="218" t="s">
        <v>919</v>
      </c>
      <c r="C198" s="197" t="s">
        <v>921</v>
      </c>
      <c r="D198" s="204" t="s">
        <v>1034</v>
      </c>
      <c r="E198" s="236">
        <v>0</v>
      </c>
      <c r="F198" s="200">
        <f>3/3</f>
        <v>1</v>
      </c>
      <c r="G198" s="200">
        <v>0</v>
      </c>
      <c r="H198" s="204" t="s">
        <v>1393</v>
      </c>
      <c r="I198" s="231" t="s">
        <v>920</v>
      </c>
      <c r="J198" s="230" t="s">
        <v>1158</v>
      </c>
      <c r="K198" s="242"/>
      <c r="L198" s="362"/>
      <c r="M198" s="370"/>
    </row>
    <row r="199" spans="1:13" s="212" customFormat="1" ht="75.75" customHeight="1">
      <c r="A199" s="400"/>
      <c r="B199" s="262" t="s">
        <v>993</v>
      </c>
      <c r="C199" s="231" t="s">
        <v>943</v>
      </c>
      <c r="D199" s="205" t="s">
        <v>945</v>
      </c>
      <c r="E199" s="236">
        <v>0</v>
      </c>
      <c r="F199" s="233">
        <v>1</v>
      </c>
      <c r="G199" s="200">
        <v>0.5</v>
      </c>
      <c r="H199" s="204" t="s">
        <v>1330</v>
      </c>
      <c r="I199" s="231" t="s">
        <v>920</v>
      </c>
      <c r="J199" s="230" t="s">
        <v>1160</v>
      </c>
      <c r="K199" s="242"/>
      <c r="L199" s="362"/>
      <c r="M199" s="370"/>
    </row>
    <row r="200" spans="1:13" s="212" customFormat="1" ht="138" customHeight="1">
      <c r="A200" s="400"/>
      <c r="B200" s="262"/>
      <c r="C200" s="231" t="s">
        <v>1161</v>
      </c>
      <c r="D200" s="231" t="s">
        <v>1009</v>
      </c>
      <c r="E200" s="232">
        <v>0</v>
      </c>
      <c r="F200" s="206">
        <v>0.5</v>
      </c>
      <c r="G200" s="16">
        <v>0.5</v>
      </c>
      <c r="H200" s="149" t="s">
        <v>1383</v>
      </c>
      <c r="I200" s="231" t="s">
        <v>920</v>
      </c>
      <c r="J200" s="230" t="s">
        <v>1084</v>
      </c>
      <c r="K200" s="238" t="s">
        <v>1162</v>
      </c>
      <c r="L200" s="415"/>
      <c r="M200" s="413"/>
    </row>
    <row r="201" spans="1:13" s="212" customFormat="1" ht="24" customHeight="1">
      <c r="A201" s="372" t="s">
        <v>930</v>
      </c>
      <c r="B201" s="373"/>
      <c r="C201" s="373"/>
      <c r="D201" s="373"/>
      <c r="E201" s="373"/>
      <c r="F201" s="373"/>
      <c r="G201" s="373"/>
      <c r="H201" s="373"/>
      <c r="I201" s="373"/>
      <c r="J201" s="373"/>
      <c r="K201" s="373"/>
      <c r="L201" s="373"/>
      <c r="M201" s="374"/>
    </row>
    <row r="202" spans="1:13" s="212" customFormat="1" ht="33.75" customHeight="1">
      <c r="A202" s="375" t="s">
        <v>1116</v>
      </c>
      <c r="B202" s="376"/>
      <c r="C202" s="376"/>
      <c r="D202" s="376"/>
      <c r="E202" s="376"/>
      <c r="F202" s="376"/>
      <c r="G202" s="376"/>
      <c r="H202" s="376"/>
      <c r="I202" s="376"/>
      <c r="J202" s="376"/>
      <c r="K202" s="376"/>
      <c r="L202" s="376"/>
      <c r="M202" s="377"/>
    </row>
    <row r="203" spans="1:13" ht="24.75" customHeight="1">
      <c r="A203" s="324" t="s">
        <v>859</v>
      </c>
      <c r="B203" s="348" t="s">
        <v>860</v>
      </c>
      <c r="C203" s="348" t="s">
        <v>857</v>
      </c>
      <c r="D203" s="348" t="s">
        <v>858</v>
      </c>
      <c r="E203" s="348" t="s">
        <v>1048</v>
      </c>
      <c r="F203" s="348"/>
      <c r="G203" s="353" t="s">
        <v>1256</v>
      </c>
      <c r="H203" s="353"/>
      <c r="I203" s="348" t="s">
        <v>485</v>
      </c>
      <c r="J203" s="349" t="s">
        <v>1119</v>
      </c>
      <c r="K203" s="351" t="s">
        <v>1120</v>
      </c>
      <c r="L203" s="348" t="s">
        <v>1260</v>
      </c>
      <c r="M203" s="348" t="s">
        <v>1261</v>
      </c>
    </row>
    <row r="204" spans="1:13" ht="35.25" customHeight="1">
      <c r="A204" s="324"/>
      <c r="B204" s="348"/>
      <c r="C204" s="348"/>
      <c r="D204" s="348"/>
      <c r="E204" s="203" t="s">
        <v>1121</v>
      </c>
      <c r="F204" s="203" t="s">
        <v>1122</v>
      </c>
      <c r="G204" s="220" t="s">
        <v>1257</v>
      </c>
      <c r="H204" s="220" t="s">
        <v>1258</v>
      </c>
      <c r="I204" s="348"/>
      <c r="J204" s="350"/>
      <c r="K204" s="352"/>
      <c r="L204" s="348"/>
      <c r="M204" s="348"/>
    </row>
    <row r="205" spans="1:13" s="212" customFormat="1" ht="138" customHeight="1">
      <c r="A205" s="263" t="s">
        <v>999</v>
      </c>
      <c r="B205" s="262" t="s">
        <v>121</v>
      </c>
      <c r="C205" s="204" t="s">
        <v>1163</v>
      </c>
      <c r="D205" s="231" t="s">
        <v>1104</v>
      </c>
      <c r="E205" s="236">
        <v>0</v>
      </c>
      <c r="F205" s="206">
        <v>1</v>
      </c>
      <c r="G205" s="16">
        <v>0.5</v>
      </c>
      <c r="H205" s="204" t="s">
        <v>1349</v>
      </c>
      <c r="I205" s="231" t="s">
        <v>123</v>
      </c>
      <c r="J205" s="235" t="s">
        <v>1166</v>
      </c>
      <c r="K205" s="393" t="s">
        <v>1046</v>
      </c>
      <c r="L205" s="414">
        <f>(G205+G206+G207+G208+G211+G212)/6</f>
        <v>0.6616666666666666</v>
      </c>
      <c r="M205" s="369">
        <v>6</v>
      </c>
    </row>
    <row r="206" spans="1:13" s="212" customFormat="1" ht="92.25" customHeight="1">
      <c r="A206" s="354"/>
      <c r="B206" s="262"/>
      <c r="C206" s="204" t="s">
        <v>1164</v>
      </c>
      <c r="D206" s="204" t="s">
        <v>1165</v>
      </c>
      <c r="E206" s="236">
        <v>0</v>
      </c>
      <c r="F206" s="206">
        <v>1</v>
      </c>
      <c r="G206" s="16">
        <v>0.5</v>
      </c>
      <c r="H206" s="204" t="s">
        <v>1350</v>
      </c>
      <c r="I206" s="231" t="s">
        <v>123</v>
      </c>
      <c r="J206" s="235" t="s">
        <v>1168</v>
      </c>
      <c r="K206" s="394"/>
      <c r="L206" s="425"/>
      <c r="M206" s="370"/>
    </row>
    <row r="207" spans="1:13" s="212" customFormat="1" ht="168" customHeight="1">
      <c r="A207" s="354"/>
      <c r="B207" s="262"/>
      <c r="C207" s="231" t="s">
        <v>961</v>
      </c>
      <c r="D207" s="231" t="s">
        <v>954</v>
      </c>
      <c r="E207" s="236">
        <v>0</v>
      </c>
      <c r="F207" s="206">
        <v>1</v>
      </c>
      <c r="G207" s="16">
        <v>0.97</v>
      </c>
      <c r="H207" s="204" t="s">
        <v>1324</v>
      </c>
      <c r="I207" s="231" t="s">
        <v>123</v>
      </c>
      <c r="J207" s="235" t="s">
        <v>1167</v>
      </c>
      <c r="K207" s="394"/>
      <c r="L207" s="425"/>
      <c r="M207" s="370"/>
    </row>
    <row r="208" spans="1:13" s="212" customFormat="1" ht="153.75" customHeight="1">
      <c r="A208" s="355"/>
      <c r="B208" s="301"/>
      <c r="C208" s="231" t="s">
        <v>923</v>
      </c>
      <c r="D208" s="231" t="s">
        <v>1035</v>
      </c>
      <c r="E208" s="236">
        <v>0</v>
      </c>
      <c r="F208" s="206">
        <v>1</v>
      </c>
      <c r="G208" s="16">
        <v>1</v>
      </c>
      <c r="H208" s="204" t="s">
        <v>1325</v>
      </c>
      <c r="I208" s="231" t="s">
        <v>334</v>
      </c>
      <c r="J208" s="235" t="s">
        <v>1168</v>
      </c>
      <c r="K208" s="394"/>
      <c r="L208" s="425"/>
      <c r="M208" s="370"/>
    </row>
    <row r="209" spans="1:13" ht="24.75" customHeight="1">
      <c r="A209" s="324" t="s">
        <v>859</v>
      </c>
      <c r="B209" s="348" t="s">
        <v>860</v>
      </c>
      <c r="C209" s="348" t="s">
        <v>857</v>
      </c>
      <c r="D209" s="348" t="s">
        <v>858</v>
      </c>
      <c r="E209" s="348" t="s">
        <v>1048</v>
      </c>
      <c r="F209" s="348"/>
      <c r="G209" s="353" t="s">
        <v>1256</v>
      </c>
      <c r="H209" s="353"/>
      <c r="I209" s="348" t="s">
        <v>485</v>
      </c>
      <c r="J209" s="348" t="s">
        <v>1119</v>
      </c>
      <c r="K209" s="394"/>
      <c r="L209" s="425"/>
      <c r="M209" s="370"/>
    </row>
    <row r="210" spans="1:13" ht="35.25" customHeight="1">
      <c r="A210" s="324"/>
      <c r="B210" s="348"/>
      <c r="C210" s="348"/>
      <c r="D210" s="348"/>
      <c r="E210" s="203" t="s">
        <v>1121</v>
      </c>
      <c r="F210" s="203" t="s">
        <v>1122</v>
      </c>
      <c r="G210" s="220" t="s">
        <v>1257</v>
      </c>
      <c r="H210" s="220" t="s">
        <v>1258</v>
      </c>
      <c r="I210" s="348"/>
      <c r="J210" s="348"/>
      <c r="K210" s="394"/>
      <c r="L210" s="425"/>
      <c r="M210" s="370"/>
    </row>
    <row r="211" spans="1:13" s="212" customFormat="1" ht="78" customHeight="1">
      <c r="A211" s="263" t="s">
        <v>999</v>
      </c>
      <c r="B211" s="263" t="s">
        <v>993</v>
      </c>
      <c r="C211" s="231" t="s">
        <v>943</v>
      </c>
      <c r="D211" s="205" t="s">
        <v>945</v>
      </c>
      <c r="E211" s="236">
        <v>0</v>
      </c>
      <c r="F211" s="233">
        <v>1</v>
      </c>
      <c r="G211" s="200">
        <v>0.5</v>
      </c>
      <c r="H211" s="204" t="s">
        <v>1326</v>
      </c>
      <c r="I211" s="231" t="s">
        <v>334</v>
      </c>
      <c r="J211" s="235" t="s">
        <v>1094</v>
      </c>
      <c r="K211" s="394"/>
      <c r="L211" s="425"/>
      <c r="M211" s="370"/>
    </row>
    <row r="212" spans="1:13" s="212" customFormat="1" ht="192">
      <c r="A212" s="355"/>
      <c r="B212" s="355"/>
      <c r="C212" s="231" t="s">
        <v>1169</v>
      </c>
      <c r="D212" s="231" t="s">
        <v>937</v>
      </c>
      <c r="E212" s="232">
        <v>0</v>
      </c>
      <c r="F212" s="206">
        <v>1</v>
      </c>
      <c r="G212" s="16">
        <v>0.5</v>
      </c>
      <c r="H212" s="204" t="s">
        <v>1351</v>
      </c>
      <c r="I212" s="231" t="s">
        <v>334</v>
      </c>
      <c r="J212" s="230" t="s">
        <v>1082</v>
      </c>
      <c r="K212" s="395"/>
      <c r="L212" s="426"/>
      <c r="M212" s="413"/>
    </row>
    <row r="213" spans="1:13" s="212" customFormat="1" ht="25.5" customHeight="1">
      <c r="A213" s="372" t="s">
        <v>931</v>
      </c>
      <c r="B213" s="373"/>
      <c r="C213" s="373"/>
      <c r="D213" s="373"/>
      <c r="E213" s="373"/>
      <c r="F213" s="373"/>
      <c r="G213" s="373"/>
      <c r="H213" s="373"/>
      <c r="I213" s="373"/>
      <c r="J213" s="373"/>
      <c r="K213" s="373"/>
      <c r="L213" s="373"/>
      <c r="M213" s="374"/>
    </row>
    <row r="214" spans="1:13" s="212" customFormat="1" ht="33.75" customHeight="1">
      <c r="A214" s="375" t="s">
        <v>1117</v>
      </c>
      <c r="B214" s="376"/>
      <c r="C214" s="376"/>
      <c r="D214" s="376"/>
      <c r="E214" s="376"/>
      <c r="F214" s="376"/>
      <c r="G214" s="376"/>
      <c r="H214" s="376"/>
      <c r="I214" s="376"/>
      <c r="J214" s="376"/>
      <c r="K214" s="376"/>
      <c r="L214" s="376"/>
      <c r="M214" s="377"/>
    </row>
    <row r="215" spans="1:13" ht="24.75" customHeight="1">
      <c r="A215" s="324" t="s">
        <v>859</v>
      </c>
      <c r="B215" s="348" t="s">
        <v>860</v>
      </c>
      <c r="C215" s="348" t="s">
        <v>857</v>
      </c>
      <c r="D215" s="348" t="s">
        <v>858</v>
      </c>
      <c r="E215" s="348" t="s">
        <v>1048</v>
      </c>
      <c r="F215" s="348"/>
      <c r="G215" s="353" t="s">
        <v>1256</v>
      </c>
      <c r="H215" s="353"/>
      <c r="I215" s="348" t="s">
        <v>485</v>
      </c>
      <c r="J215" s="348" t="s">
        <v>1119</v>
      </c>
      <c r="K215" s="324" t="s">
        <v>1120</v>
      </c>
      <c r="L215" s="348" t="s">
        <v>1260</v>
      </c>
      <c r="M215" s="348" t="s">
        <v>1261</v>
      </c>
    </row>
    <row r="216" spans="1:13" ht="35.25" customHeight="1">
      <c r="A216" s="324"/>
      <c r="B216" s="348"/>
      <c r="C216" s="348"/>
      <c r="D216" s="348"/>
      <c r="E216" s="203" t="s">
        <v>1121</v>
      </c>
      <c r="F216" s="203" t="s">
        <v>1122</v>
      </c>
      <c r="G216" s="220" t="s">
        <v>1257</v>
      </c>
      <c r="H216" s="220" t="s">
        <v>1258</v>
      </c>
      <c r="I216" s="348"/>
      <c r="J216" s="348"/>
      <c r="K216" s="324"/>
      <c r="L216" s="348"/>
      <c r="M216" s="348"/>
    </row>
    <row r="217" spans="1:13" ht="95.25" customHeight="1">
      <c r="A217" s="262" t="s">
        <v>922</v>
      </c>
      <c r="B217" s="243" t="s">
        <v>124</v>
      </c>
      <c r="C217" s="243" t="s">
        <v>125</v>
      </c>
      <c r="D217" s="205" t="s">
        <v>955</v>
      </c>
      <c r="E217" s="244">
        <v>0</v>
      </c>
      <c r="F217" s="246">
        <v>1</v>
      </c>
      <c r="G217" s="200">
        <v>0.5</v>
      </c>
      <c r="H217" s="204" t="s">
        <v>1328</v>
      </c>
      <c r="I217" s="243" t="s">
        <v>1036</v>
      </c>
      <c r="J217" s="243" t="s">
        <v>1170</v>
      </c>
      <c r="K217" s="262" t="s">
        <v>1046</v>
      </c>
      <c r="L217" s="427">
        <f>(G217+G218+G219)/3</f>
        <v>0.5</v>
      </c>
      <c r="M217" s="267">
        <v>3</v>
      </c>
    </row>
    <row r="218" spans="1:13" ht="72">
      <c r="A218" s="262"/>
      <c r="B218" s="262" t="s">
        <v>993</v>
      </c>
      <c r="C218" s="243" t="s">
        <v>943</v>
      </c>
      <c r="D218" s="205" t="s">
        <v>945</v>
      </c>
      <c r="E218" s="244">
        <v>0</v>
      </c>
      <c r="F218" s="246">
        <v>1</v>
      </c>
      <c r="G218" s="200">
        <v>0.5</v>
      </c>
      <c r="H218" s="197" t="s">
        <v>1327</v>
      </c>
      <c r="I218" s="243" t="s">
        <v>1036</v>
      </c>
      <c r="J218" s="248" t="s">
        <v>1173</v>
      </c>
      <c r="K218" s="262"/>
      <c r="L218" s="427"/>
      <c r="M218" s="267"/>
    </row>
    <row r="219" spans="1:13" ht="144">
      <c r="A219" s="262"/>
      <c r="B219" s="262"/>
      <c r="C219" s="243" t="s">
        <v>1226</v>
      </c>
      <c r="D219" s="243" t="s">
        <v>937</v>
      </c>
      <c r="E219" s="247">
        <v>0</v>
      </c>
      <c r="F219" s="206">
        <v>1</v>
      </c>
      <c r="G219" s="16">
        <v>0.5</v>
      </c>
      <c r="H219" s="149" t="s">
        <v>1352</v>
      </c>
      <c r="I219" s="243" t="s">
        <v>1036</v>
      </c>
      <c r="J219" s="248" t="s">
        <v>1079</v>
      </c>
      <c r="K219" s="262"/>
      <c r="L219" s="427"/>
      <c r="M219" s="267"/>
    </row>
    <row r="220" spans="1:13" ht="12" customHeight="1">
      <c r="A220" s="380" t="s">
        <v>1411</v>
      </c>
      <c r="B220" s="380"/>
      <c r="C220" s="380"/>
      <c r="D220" s="380"/>
      <c r="E220" s="380"/>
      <c r="F220" s="380"/>
      <c r="G220" s="380"/>
      <c r="H220" s="380"/>
      <c r="I220" s="380"/>
      <c r="J220" s="380"/>
      <c r="K220" s="380"/>
      <c r="L220" s="229">
        <f>(L10+L24+L34+L61+L77+L92+L110+L122+L133+L158+L163+L173+L188+L196+L205+L217)/16</f>
        <v>0.4945641056412975</v>
      </c>
      <c r="M220" s="212">
        <f>M10+M24+M34+M61+M77+M92+M110+M122+M133+M158+M163+M173+M188+M196+M205+M217</f>
        <v>124</v>
      </c>
    </row>
    <row r="221" spans="1:11" ht="12" customHeight="1">
      <c r="A221" s="380" t="s">
        <v>1249</v>
      </c>
      <c r="B221" s="380"/>
      <c r="C221" s="380"/>
      <c r="D221" s="380"/>
      <c r="E221" s="380"/>
      <c r="F221" s="380"/>
      <c r="G221" s="380"/>
      <c r="H221" s="380"/>
      <c r="I221" s="380"/>
      <c r="J221" s="380"/>
      <c r="K221" s="380"/>
    </row>
    <row r="222" spans="1:11" ht="12" customHeight="1">
      <c r="A222" s="380" t="s">
        <v>1086</v>
      </c>
      <c r="B222" s="380"/>
      <c r="C222" s="380"/>
      <c r="D222" s="380"/>
      <c r="E222" s="380"/>
      <c r="F222" s="380"/>
      <c r="G222" s="380"/>
      <c r="H222" s="380"/>
      <c r="I222" s="380"/>
      <c r="J222" s="380"/>
      <c r="K222" s="380"/>
    </row>
    <row r="224" spans="6:20" ht="12">
      <c r="F224" s="253"/>
      <c r="G224" s="254"/>
      <c r="H224" s="254"/>
      <c r="I224" s="253"/>
      <c r="J224" s="255"/>
      <c r="K224" s="256"/>
      <c r="L224" s="255"/>
      <c r="M224" s="255"/>
      <c r="N224" s="255"/>
      <c r="O224" s="255"/>
      <c r="P224" s="255"/>
      <c r="Q224" s="255"/>
      <c r="R224" s="255"/>
      <c r="S224" s="255"/>
      <c r="T224" s="255"/>
    </row>
    <row r="225" spans="6:20" ht="12">
      <c r="F225" s="253"/>
      <c r="G225" s="254"/>
      <c r="H225" s="254"/>
      <c r="I225" s="253"/>
      <c r="J225" s="255"/>
      <c r="K225" s="256"/>
      <c r="L225" s="255"/>
      <c r="M225" s="255"/>
      <c r="N225" s="255"/>
      <c r="O225" s="255"/>
      <c r="P225" s="255"/>
      <c r="Q225" s="255"/>
      <c r="R225" s="255"/>
      <c r="S225" s="255"/>
      <c r="T225" s="255"/>
    </row>
    <row r="226" spans="6:20" ht="12">
      <c r="F226" s="380"/>
      <c r="G226" s="380"/>
      <c r="H226" s="380"/>
      <c r="I226" s="380"/>
      <c r="J226" s="380"/>
      <c r="K226" s="380"/>
      <c r="L226" s="380"/>
      <c r="M226" s="380"/>
      <c r="N226" s="380"/>
      <c r="O226" s="380"/>
      <c r="P226" s="380"/>
      <c r="Q226" s="255"/>
      <c r="R226" s="255"/>
      <c r="S226" s="255"/>
      <c r="T226" s="255"/>
    </row>
    <row r="227" spans="6:20" ht="12">
      <c r="F227" s="253"/>
      <c r="G227" s="254"/>
      <c r="H227" s="254"/>
      <c r="I227" s="380"/>
      <c r="J227" s="380"/>
      <c r="K227" s="380"/>
      <c r="L227" s="380"/>
      <c r="M227" s="380"/>
      <c r="N227" s="380"/>
      <c r="O227" s="380"/>
      <c r="P227" s="380"/>
      <c r="Q227" s="380"/>
      <c r="R227" s="380"/>
      <c r="S227" s="380"/>
      <c r="T227" s="255"/>
    </row>
  </sheetData>
  <sheetProtection/>
  <protectedRanges>
    <protectedRange sqref="K151" name="Planeacion"/>
  </protectedRanges>
  <mergeCells count="435">
    <mergeCell ref="L188:L191"/>
    <mergeCell ref="M188:M191"/>
    <mergeCell ref="L203:L204"/>
    <mergeCell ref="M110:M117"/>
    <mergeCell ref="L110:L117"/>
    <mergeCell ref="L122:L128"/>
    <mergeCell ref="M122:M128"/>
    <mergeCell ref="L196:L200"/>
    <mergeCell ref="A220:K220"/>
    <mergeCell ref="L217:L219"/>
    <mergeCell ref="M217:M219"/>
    <mergeCell ref="M163:M168"/>
    <mergeCell ref="L163:L168"/>
    <mergeCell ref="L131:L132"/>
    <mergeCell ref="M131:M132"/>
    <mergeCell ref="L161:L162"/>
    <mergeCell ref="M203:M204"/>
    <mergeCell ref="L215:L216"/>
    <mergeCell ref="M215:M216"/>
    <mergeCell ref="M205:M212"/>
    <mergeCell ref="L205:L212"/>
    <mergeCell ref="L173:L183"/>
    <mergeCell ref="M173:M183"/>
    <mergeCell ref="L108:L109"/>
    <mergeCell ref="M108:M109"/>
    <mergeCell ref="M92:M105"/>
    <mergeCell ref="M196:M200"/>
    <mergeCell ref="L171:L172"/>
    <mergeCell ref="M171:M172"/>
    <mergeCell ref="L186:L187"/>
    <mergeCell ref="L194:L195"/>
    <mergeCell ref="L120:L121"/>
    <mergeCell ref="M120:M121"/>
    <mergeCell ref="L22:L23"/>
    <mergeCell ref="M22:M23"/>
    <mergeCell ref="L32:L33"/>
    <mergeCell ref="M32:M33"/>
    <mergeCell ref="L59:L60"/>
    <mergeCell ref="M161:M162"/>
    <mergeCell ref="L75:L76"/>
    <mergeCell ref="M75:M76"/>
    <mergeCell ref="L90:L91"/>
    <mergeCell ref="M90:M91"/>
    <mergeCell ref="M34:M56"/>
    <mergeCell ref="L92:L105"/>
    <mergeCell ref="M61:M72"/>
    <mergeCell ref="L61:L72"/>
    <mergeCell ref="M77:M87"/>
    <mergeCell ref="L77:L87"/>
    <mergeCell ref="I108:I109"/>
    <mergeCell ref="C64:C65"/>
    <mergeCell ref="D64:D65"/>
    <mergeCell ref="E64:F64"/>
    <mergeCell ref="M59:M60"/>
    <mergeCell ref="M10:M19"/>
    <mergeCell ref="L10:L19"/>
    <mergeCell ref="M24:M29"/>
    <mergeCell ref="L24:L29"/>
    <mergeCell ref="L34:L56"/>
    <mergeCell ref="K22:K23"/>
    <mergeCell ref="E22:F22"/>
    <mergeCell ref="J75:J76"/>
    <mergeCell ref="A120:A121"/>
    <mergeCell ref="H154:H155"/>
    <mergeCell ref="G154:G155"/>
    <mergeCell ref="J45:J46"/>
    <mergeCell ref="K59:K60"/>
    <mergeCell ref="K122:K128"/>
    <mergeCell ref="J108:J109"/>
    <mergeCell ref="D22:D23"/>
    <mergeCell ref="E7:F7"/>
    <mergeCell ref="A55:A56"/>
    <mergeCell ref="B15:B19"/>
    <mergeCell ref="C22:C23"/>
    <mergeCell ref="A24:A29"/>
    <mergeCell ref="B22:B23"/>
    <mergeCell ref="D32:D33"/>
    <mergeCell ref="G7:H7"/>
    <mergeCell ref="D194:D195"/>
    <mergeCell ref="E194:F194"/>
    <mergeCell ref="J163:J166"/>
    <mergeCell ref="A163:A168"/>
    <mergeCell ref="J161:J162"/>
    <mergeCell ref="C7:C8"/>
    <mergeCell ref="A58:M58"/>
    <mergeCell ref="I45:I46"/>
    <mergeCell ref="C15:C16"/>
    <mergeCell ref="G194:H194"/>
    <mergeCell ref="C173:C174"/>
    <mergeCell ref="A188:A191"/>
    <mergeCell ref="B190:B191"/>
    <mergeCell ref="I186:I187"/>
    <mergeCell ref="B173:B175"/>
    <mergeCell ref="A186:A187"/>
    <mergeCell ref="G186:H186"/>
    <mergeCell ref="B177:B179"/>
    <mergeCell ref="E186:F186"/>
    <mergeCell ref="B182:B183"/>
    <mergeCell ref="J171:J172"/>
    <mergeCell ref="B186:B187"/>
    <mergeCell ref="G171:H171"/>
    <mergeCell ref="B120:B121"/>
    <mergeCell ref="A90:A91"/>
    <mergeCell ref="C161:C162"/>
    <mergeCell ref="E171:F171"/>
    <mergeCell ref="C120:C121"/>
    <mergeCell ref="B108:B109"/>
    <mergeCell ref="K194:K195"/>
    <mergeCell ref="J203:J204"/>
    <mergeCell ref="K173:K183"/>
    <mergeCell ref="K186:K187"/>
    <mergeCell ref="K188:K191"/>
    <mergeCell ref="K171:K172"/>
    <mergeCell ref="J186:J187"/>
    <mergeCell ref="J194:J195"/>
    <mergeCell ref="B24:B28"/>
    <mergeCell ref="A32:A33"/>
    <mergeCell ref="J32:J33"/>
    <mergeCell ref="B37:B38"/>
    <mergeCell ref="G45:H45"/>
    <mergeCell ref="K217:K219"/>
    <mergeCell ref="J120:J121"/>
    <mergeCell ref="K120:K121"/>
    <mergeCell ref="J131:J132"/>
    <mergeCell ref="K131:K132"/>
    <mergeCell ref="J90:J91"/>
    <mergeCell ref="E90:F90"/>
    <mergeCell ref="G22:H22"/>
    <mergeCell ref="E32:F32"/>
    <mergeCell ref="I22:I23"/>
    <mergeCell ref="E75:F75"/>
    <mergeCell ref="J22:J23"/>
    <mergeCell ref="A61:A63"/>
    <mergeCell ref="K92:K105"/>
    <mergeCell ref="G90:H90"/>
    <mergeCell ref="K90:K91"/>
    <mergeCell ref="B64:B65"/>
    <mergeCell ref="B42:B43"/>
    <mergeCell ref="B55:B56"/>
    <mergeCell ref="B92:B94"/>
    <mergeCell ref="D90:D91"/>
    <mergeCell ref="B90:B91"/>
    <mergeCell ref="K34:K56"/>
    <mergeCell ref="B32:B33"/>
    <mergeCell ref="G32:H32"/>
    <mergeCell ref="G75:H75"/>
    <mergeCell ref="K32:K33"/>
    <mergeCell ref="D45:D46"/>
    <mergeCell ref="E45:F45"/>
    <mergeCell ref="K75:K76"/>
    <mergeCell ref="D75:D76"/>
    <mergeCell ref="C78:C82"/>
    <mergeCell ref="I59:I60"/>
    <mergeCell ref="I75:I76"/>
    <mergeCell ref="I90:I91"/>
    <mergeCell ref="B77:B82"/>
    <mergeCell ref="A73:M73"/>
    <mergeCell ref="A74:M74"/>
    <mergeCell ref="A88:M88"/>
    <mergeCell ref="A75:A76"/>
    <mergeCell ref="C59:C60"/>
    <mergeCell ref="J59:J60"/>
    <mergeCell ref="E154:E155"/>
    <mergeCell ref="B145:B149"/>
    <mergeCell ref="D120:D121"/>
    <mergeCell ref="C122:C126"/>
    <mergeCell ref="G120:H120"/>
    <mergeCell ref="B122:B127"/>
    <mergeCell ref="B134:B135"/>
    <mergeCell ref="B154:B155"/>
    <mergeCell ref="C154:C155"/>
    <mergeCell ref="D215:D216"/>
    <mergeCell ref="D203:D204"/>
    <mergeCell ref="I161:I162"/>
    <mergeCell ref="K215:K216"/>
    <mergeCell ref="I171:I172"/>
    <mergeCell ref="A171:A172"/>
    <mergeCell ref="E215:F215"/>
    <mergeCell ref="K205:K212"/>
    <mergeCell ref="K161:K162"/>
    <mergeCell ref="J215:J216"/>
    <mergeCell ref="C215:C216"/>
    <mergeCell ref="A215:A216"/>
    <mergeCell ref="B215:B216"/>
    <mergeCell ref="A217:A219"/>
    <mergeCell ref="B218:B219"/>
    <mergeCell ref="A170:M170"/>
    <mergeCell ref="K203:K204"/>
    <mergeCell ref="B203:B204"/>
    <mergeCell ref="C203:C204"/>
    <mergeCell ref="E203:F203"/>
    <mergeCell ref="I203:I204"/>
    <mergeCell ref="B205:B208"/>
    <mergeCell ref="D186:D187"/>
    <mergeCell ref="G203:H203"/>
    <mergeCell ref="I131:I132"/>
    <mergeCell ref="A194:A195"/>
    <mergeCell ref="B194:B195"/>
    <mergeCell ref="C194:C195"/>
    <mergeCell ref="A131:A132"/>
    <mergeCell ref="B131:B132"/>
    <mergeCell ref="D161:D162"/>
    <mergeCell ref="E161:F161"/>
    <mergeCell ref="A161:A162"/>
    <mergeCell ref="C90:C91"/>
    <mergeCell ref="A64:A65"/>
    <mergeCell ref="A203:A204"/>
    <mergeCell ref="A196:A200"/>
    <mergeCell ref="B199:B200"/>
    <mergeCell ref="D154:D155"/>
    <mergeCell ref="C131:C132"/>
    <mergeCell ref="A41:A44"/>
    <mergeCell ref="A45:A46"/>
    <mergeCell ref="B45:B46"/>
    <mergeCell ref="C45:C46"/>
    <mergeCell ref="A173:A179"/>
    <mergeCell ref="C108:C109"/>
    <mergeCell ref="B161:B162"/>
    <mergeCell ref="A108:A109"/>
    <mergeCell ref="A59:A60"/>
    <mergeCell ref="B59:B60"/>
    <mergeCell ref="C48:C49"/>
    <mergeCell ref="B47:B50"/>
    <mergeCell ref="I120:I121"/>
    <mergeCell ref="I215:I216"/>
    <mergeCell ref="I194:I195"/>
    <mergeCell ref="C186:C187"/>
    <mergeCell ref="G108:H108"/>
    <mergeCell ref="G131:H131"/>
    <mergeCell ref="G161:H161"/>
    <mergeCell ref="E108:F108"/>
    <mergeCell ref="J39:J40"/>
    <mergeCell ref="G215:H215"/>
    <mergeCell ref="K77:K84"/>
    <mergeCell ref="D59:D60"/>
    <mergeCell ref="E59:F59"/>
    <mergeCell ref="I32:I33"/>
    <mergeCell ref="G59:H59"/>
    <mergeCell ref="D108:D109"/>
    <mergeCell ref="E131:F131"/>
    <mergeCell ref="D131:D132"/>
    <mergeCell ref="A7:A8"/>
    <mergeCell ref="D7:D8"/>
    <mergeCell ref="I7:I8"/>
    <mergeCell ref="B75:B76"/>
    <mergeCell ref="A66:A72"/>
    <mergeCell ref="B71:B72"/>
    <mergeCell ref="G39:H39"/>
    <mergeCell ref="I39:I40"/>
    <mergeCell ref="B61:B63"/>
    <mergeCell ref="C32:C33"/>
    <mergeCell ref="K1:M1"/>
    <mergeCell ref="K2:M2"/>
    <mergeCell ref="K3:M3"/>
    <mergeCell ref="A1:B3"/>
    <mergeCell ref="C1:J1"/>
    <mergeCell ref="A22:A23"/>
    <mergeCell ref="C3:J3"/>
    <mergeCell ref="J7:K7"/>
    <mergeCell ref="L7:L8"/>
    <mergeCell ref="M7:M8"/>
    <mergeCell ref="A221:K221"/>
    <mergeCell ref="A222:K222"/>
    <mergeCell ref="I227:S227"/>
    <mergeCell ref="F226:P226"/>
    <mergeCell ref="A20:M20"/>
    <mergeCell ref="A21:M21"/>
    <mergeCell ref="A30:M30"/>
    <mergeCell ref="A31:M31"/>
    <mergeCell ref="A57:M57"/>
    <mergeCell ref="B171:B172"/>
    <mergeCell ref="A39:A40"/>
    <mergeCell ref="B39:B40"/>
    <mergeCell ref="C39:C40"/>
    <mergeCell ref="D39:D40"/>
    <mergeCell ref="E39:F39"/>
    <mergeCell ref="C2:J2"/>
    <mergeCell ref="B7:B8"/>
    <mergeCell ref="A4:M4"/>
    <mergeCell ref="A6:M6"/>
    <mergeCell ref="A5:M5"/>
    <mergeCell ref="A182:A183"/>
    <mergeCell ref="A119:M119"/>
    <mergeCell ref="A129:M129"/>
    <mergeCell ref="A130:M130"/>
    <mergeCell ref="A159:M159"/>
    <mergeCell ref="A160:M160"/>
    <mergeCell ref="A169:M169"/>
    <mergeCell ref="C171:C172"/>
    <mergeCell ref="D171:D172"/>
    <mergeCell ref="K163:K167"/>
    <mergeCell ref="A34:A38"/>
    <mergeCell ref="A9:A12"/>
    <mergeCell ref="D180:D181"/>
    <mergeCell ref="E180:F180"/>
    <mergeCell ref="G180:H180"/>
    <mergeCell ref="I180:I181"/>
    <mergeCell ref="A89:M89"/>
    <mergeCell ref="A106:M106"/>
    <mergeCell ref="A107:M107"/>
    <mergeCell ref="A118:M118"/>
    <mergeCell ref="C180:C181"/>
    <mergeCell ref="A213:M213"/>
    <mergeCell ref="A214:M214"/>
    <mergeCell ref="A184:M184"/>
    <mergeCell ref="A185:M185"/>
    <mergeCell ref="A192:M192"/>
    <mergeCell ref="A193:M193"/>
    <mergeCell ref="A201:M201"/>
    <mergeCell ref="A202:M202"/>
    <mergeCell ref="J180:J181"/>
    <mergeCell ref="J53:J54"/>
    <mergeCell ref="A47:A52"/>
    <mergeCell ref="M156:M157"/>
    <mergeCell ref="M186:M187"/>
    <mergeCell ref="M194:M195"/>
    <mergeCell ref="I13:I14"/>
    <mergeCell ref="J13:J14"/>
    <mergeCell ref="K13:K14"/>
    <mergeCell ref="A180:A181"/>
    <mergeCell ref="B180:B181"/>
    <mergeCell ref="B53:B54"/>
    <mergeCell ref="C53:C54"/>
    <mergeCell ref="D53:D54"/>
    <mergeCell ref="E53:F53"/>
    <mergeCell ref="G53:H53"/>
    <mergeCell ref="I53:I54"/>
    <mergeCell ref="G64:H64"/>
    <mergeCell ref="I64:I65"/>
    <mergeCell ref="J64:J65"/>
    <mergeCell ref="A77:A84"/>
    <mergeCell ref="A92:A94"/>
    <mergeCell ref="L156:L157"/>
    <mergeCell ref="K61:K72"/>
    <mergeCell ref="J154:J155"/>
    <mergeCell ref="E120:F120"/>
    <mergeCell ref="C75:C76"/>
    <mergeCell ref="M133:M155"/>
    <mergeCell ref="D101:D102"/>
    <mergeCell ref="E101:F101"/>
    <mergeCell ref="G101:H101"/>
    <mergeCell ref="I101:I102"/>
    <mergeCell ref="J101:J102"/>
    <mergeCell ref="K108:K109"/>
    <mergeCell ref="I154:I155"/>
    <mergeCell ref="F154:F155"/>
    <mergeCell ref="K154:K155"/>
    <mergeCell ref="I115:I116"/>
    <mergeCell ref="J115:J116"/>
    <mergeCell ref="K115:K116"/>
    <mergeCell ref="B115:B116"/>
    <mergeCell ref="A110:A114"/>
    <mergeCell ref="G115:H115"/>
    <mergeCell ref="E115:F115"/>
    <mergeCell ref="D115:D116"/>
    <mergeCell ref="C115:C116"/>
    <mergeCell ref="A115:A116"/>
    <mergeCell ref="A142:A144"/>
    <mergeCell ref="L133:L155"/>
    <mergeCell ref="I152:I153"/>
    <mergeCell ref="J152:J153"/>
    <mergeCell ref="K152:K153"/>
    <mergeCell ref="A145:A151"/>
    <mergeCell ref="I140:I141"/>
    <mergeCell ref="J140:J141"/>
    <mergeCell ref="K140:K141"/>
    <mergeCell ref="C140:C141"/>
    <mergeCell ref="C142:C144"/>
    <mergeCell ref="B142:B144"/>
    <mergeCell ref="G13:H13"/>
    <mergeCell ref="C152:C153"/>
    <mergeCell ref="D152:D153"/>
    <mergeCell ref="E152:F152"/>
    <mergeCell ref="G152:H152"/>
    <mergeCell ref="A133:A135"/>
    <mergeCell ref="B138:B139"/>
    <mergeCell ref="B140:B141"/>
    <mergeCell ref="E140:F140"/>
    <mergeCell ref="G140:H140"/>
    <mergeCell ref="A136:A139"/>
    <mergeCell ref="A140:A141"/>
    <mergeCell ref="D140:D141"/>
    <mergeCell ref="A103:A105"/>
    <mergeCell ref="E13:F13"/>
    <mergeCell ref="A97:A100"/>
    <mergeCell ref="A101:A102"/>
    <mergeCell ref="B101:B102"/>
    <mergeCell ref="C101:C102"/>
    <mergeCell ref="A53:A54"/>
    <mergeCell ref="B211:B212"/>
    <mergeCell ref="A211:A212"/>
    <mergeCell ref="A13:A14"/>
    <mergeCell ref="B13:B14"/>
    <mergeCell ref="C13:C14"/>
    <mergeCell ref="D13:D14"/>
    <mergeCell ref="A15:A19"/>
    <mergeCell ref="A152:A153"/>
    <mergeCell ref="B152:B153"/>
    <mergeCell ref="A122:A128"/>
    <mergeCell ref="K85:K86"/>
    <mergeCell ref="A209:A210"/>
    <mergeCell ref="B209:B210"/>
    <mergeCell ref="C209:C210"/>
    <mergeCell ref="D209:D210"/>
    <mergeCell ref="E209:F209"/>
    <mergeCell ref="G209:H209"/>
    <mergeCell ref="I209:I210"/>
    <mergeCell ref="J209:J210"/>
    <mergeCell ref="A205:A208"/>
    <mergeCell ref="J85:J86"/>
    <mergeCell ref="A95:A96"/>
    <mergeCell ref="B95:B96"/>
    <mergeCell ref="C95:C96"/>
    <mergeCell ref="D95:D96"/>
    <mergeCell ref="E95:F95"/>
    <mergeCell ref="G95:H95"/>
    <mergeCell ref="I95:I96"/>
    <mergeCell ref="J95:J96"/>
    <mergeCell ref="C92:C94"/>
    <mergeCell ref="A156:A157"/>
    <mergeCell ref="B156:B157"/>
    <mergeCell ref="C156:C157"/>
    <mergeCell ref="D156:D157"/>
    <mergeCell ref="E156:F156"/>
    <mergeCell ref="G156:H156"/>
    <mergeCell ref="I156:I157"/>
    <mergeCell ref="J156:J157"/>
    <mergeCell ref="K156:K157"/>
    <mergeCell ref="A85:A86"/>
    <mergeCell ref="C85:C86"/>
    <mergeCell ref="D85:D86"/>
    <mergeCell ref="E85:F85"/>
    <mergeCell ref="G85:H85"/>
    <mergeCell ref="I85:I86"/>
    <mergeCell ref="B85:B86"/>
  </mergeCells>
  <printOptions/>
  <pageMargins left="0.2362204724409449" right="0.2362204724409449" top="0.35433070866141736" bottom="0.35433070866141736" header="0.31496062992125984" footer="0.31496062992125984"/>
  <pageSetup horizontalDpi="600" verticalDpi="600" orientation="landscape" paperSize="123" scale="65" r:id="rId2"/>
  <headerFooter>
    <oddFooter>&amp;R&amp;P</oddFooter>
  </headerFooter>
  <rowBreaks count="24" manualBreakCount="24">
    <brk id="19" max="255" man="1"/>
    <brk id="29" max="255" man="1"/>
    <brk id="38" max="255" man="1"/>
    <brk id="44" max="255" man="1"/>
    <brk id="52" max="255" man="1"/>
    <brk id="63" max="255" man="1"/>
    <brk id="72" max="255" man="1"/>
    <brk id="84" max="255" man="1"/>
    <brk id="94" max="255" man="1"/>
    <brk id="100" max="255" man="1"/>
    <brk id="105" max="255" man="1"/>
    <brk id="114" max="255" man="1"/>
    <brk id="117" max="255" man="1"/>
    <brk id="128" max="255" man="1"/>
    <brk id="151" max="255" man="1"/>
    <brk id="155" max="255" man="1"/>
    <brk id="158" max="255" man="1"/>
    <brk id="168" max="255" man="1"/>
    <brk id="179" max="255" man="1"/>
    <brk id="183" max="255" man="1"/>
    <brk id="191" max="255" man="1"/>
    <brk id="200" max="255" man="1"/>
    <brk id="208" max="255" man="1"/>
    <brk id="21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mariaines</cp:lastModifiedBy>
  <cp:lastPrinted>2021-08-18T00:03:27Z</cp:lastPrinted>
  <dcterms:created xsi:type="dcterms:W3CDTF">2012-09-05T14:57:30Z</dcterms:created>
  <dcterms:modified xsi:type="dcterms:W3CDTF">2021-08-19T02:38:24Z</dcterms:modified>
  <cp:category/>
  <cp:version/>
  <cp:contentType/>
  <cp:contentStatus/>
</cp:coreProperties>
</file>